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<sst xmlns="http://schemas.openxmlformats.org/spreadsheetml/2006/main" count="739" uniqueCount="141">
  <si>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</si>
  <si>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</si>
  <si>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</si>
  <si>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</si>
  <si>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</si>
  <si>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</si>
  <si>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</si>
  <si>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</si>
  <si>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</si>
  <si>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</si>
  <si>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</si>
  <si>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</si>
  <si>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</si>
  <si>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</si>
  <si>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</si>
  <si>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</si>
  <si>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</si>
  <si>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</si>
  <si>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</si>
  <si>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</si>
  <si>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</si>
  <si>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</si>
  <si>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</si>
  <si>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</si>
  <si>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</si>
  <si>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</si>
  <si>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</si>
  <si>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</si>
  <si>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</si>
  <si>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</si>
  <si>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</si>
  <si>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</si>
  <si>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</si>
  <si>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</si>
  <si>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</si>
  <si>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</si>
  <si>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</si>
  <si>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</si>
  <si>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</si>
  <si>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</si>
  <si>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</si>
  <si>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</si>
  <si>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</si>
  <si>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</si>
  <si>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</si>
  <si>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</si>
  <si>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</si>
  <si>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</si>
  <si>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</si>
  <si>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</si>
  <si>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</si>
  <si>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</si>
  <si>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</si>
  <si>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</si>
  <si>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</si>
  <si>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</si>
  <si>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</si>
  <si>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</si>
  <si>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</si>
  <si>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</si>
  <si>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</si>
  <si>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</si>
  <si>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</si>
  <si>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</si>
  <si>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</si>
  <si>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</si>
  <si>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</si>
  <si>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</si>
  <si>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</si>
  <si>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</si>
  <si>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</si>
  <si>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</si>
  <si>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</si>
  <si>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</si>
  <si>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</si>
  <si>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</si>
  <si>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</si>
  <si>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</si>
  <si>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</si>
  <si>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</si>
  <si>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</si>
  <si>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</si>
  <si>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</si>
  <si>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</si>
  <si>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</si>
  <si>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</si>
  <si>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</si>
  <si>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</si>
  <si>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</si>
  <si>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</si>
  <si>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</si>
  <si>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</si>
  <si>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</si>
  <si>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</si>
  <si>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</si>
  <si>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</si>
  <si>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</si>
  <si>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</si>
  <si>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</si>
  <si>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</si>
  <si>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</si>
  <si>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</si>
  <si>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</si>
  <si>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</si>
  <si>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</si>
  <si>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</si>
  <si>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</si>
  <si>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</si>
  <si>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</si>
  <si>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</si>
  <si>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</si>
  <si>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</si>
  <si>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</si>
  <si>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</si>
  <si>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</si>
  <si>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</si>
  <si>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</si>
  <si>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</si>
  <si>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</si>
  <si>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</si>
  <si>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</si>
  <si>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</si>
  <si>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</si>
  <si>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</si>
  <si>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</si>
  <si>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   №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</si>
  <si>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  №
г. Камышлов 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</si>
  <si>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10.04.2018 № 302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</si>
  <si>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10.04.2018 № 302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</si>
  <si>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10.04.2018    № 302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</si>
  <si>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10.04.2018  № 302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</si>
  <si>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10.04.2018 № 302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</si>
  <si>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10.04.2018  № 302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</si>
  <si>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10.04.2018  № 302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</si>
  <si>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10.04.2018   № 302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</si>
  <si>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10.04.2018 № 302
г. Камышлов 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</si>
  <si>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10.04.2018    № 302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</si>
  <si>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10.04.2018  № 302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</si>
  <si>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10.04.2018  № 302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</si>
  <si>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10.04.2018 № 302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</si>
  <si>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10.04.2018 № 302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</si>
</sst>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tabSelected="1" zoomScale="75" zoomScaleNormal="75" zoomScalePageLayoutView="0" workbookViewId="0" topLeftCell="A451">
      <selection activeCell="J699" sqref="J699:K699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42" t="s">
        <v>127</v>
      </c>
      <c r="K2" s="142"/>
    </row>
    <row r="3" spans="1:11" ht="57" customHeight="1">
      <c r="A3" s="150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52" t="s">
        <v>0</v>
      </c>
      <c r="B5" s="154" t="s">
        <v>1</v>
      </c>
      <c r="C5" s="155" t="s">
        <v>74</v>
      </c>
      <c r="D5" s="156"/>
      <c r="E5" s="156"/>
      <c r="F5" s="156"/>
      <c r="G5" s="156"/>
      <c r="H5" s="156"/>
      <c r="I5" s="156"/>
      <c r="J5" s="156"/>
      <c r="K5" s="147" t="s">
        <v>2</v>
      </c>
    </row>
    <row r="6" spans="1:11" ht="69" customHeight="1">
      <c r="A6" s="153"/>
      <c r="B6" s="154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3765986105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607989730</v>
      </c>
      <c r="I8" s="66">
        <f t="shared" si="0"/>
        <v>565083200</v>
      </c>
      <c r="J8" s="66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D23+D108+D218+D269+D341+D390+D450+D476+D511+D561+D585+D617+D644+D676</f>
        <v>405200</v>
      </c>
      <c r="E9" s="58">
        <f t="shared" si="1"/>
        <v>1322800</v>
      </c>
      <c r="F9" s="58">
        <f t="shared" si="1"/>
        <v>0</v>
      </c>
      <c r="G9" s="58">
        <f aca="true" t="shared" si="2" ref="G9:J12">G23+G108+G218+G269+G341+G390+G450+G476+G511+G561+G585+G617+G644+G676+G705</f>
        <v>0</v>
      </c>
      <c r="H9" s="110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1864446348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58">
        <f t="shared" si="2"/>
        <v>287032700</v>
      </c>
      <c r="H10" s="110">
        <f t="shared" si="2"/>
        <v>292564300</v>
      </c>
      <c r="I10" s="58">
        <f t="shared" si="2"/>
        <v>280024000</v>
      </c>
      <c r="J10" s="58">
        <f t="shared" si="2"/>
        <v>289223100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1899811757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58">
        <f t="shared" si="2"/>
        <v>258306007</v>
      </c>
      <c r="H11" s="110">
        <f t="shared" si="2"/>
        <v>315425430</v>
      </c>
      <c r="I11" s="58">
        <f t="shared" si="2"/>
        <v>285059200</v>
      </c>
      <c r="J11" s="58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2"/>
        <v>0</v>
      </c>
      <c r="H12" s="110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42" t="s">
        <v>125</v>
      </c>
      <c r="K15" s="142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45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46"/>
      <c r="B20" s="147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1321550624.94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60">
        <f t="shared" si="3"/>
        <v>193736319</v>
      </c>
      <c r="H22" s="114">
        <f t="shared" si="3"/>
        <v>205873381</v>
      </c>
      <c r="I22" s="60">
        <f t="shared" si="3"/>
        <v>202923596</v>
      </c>
      <c r="J22" s="60">
        <f t="shared" si="3"/>
        <v>207820896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57">
        <f t="shared" si="4"/>
        <v>0</v>
      </c>
      <c r="H23" s="115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794238247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60">
        <f t="shared" si="5"/>
        <v>123403447</v>
      </c>
      <c r="H24" s="114">
        <f t="shared" si="5"/>
        <v>127707300</v>
      </c>
      <c r="I24" s="60">
        <f t="shared" si="5"/>
        <v>129566700</v>
      </c>
      <c r="J24" s="73">
        <f t="shared" si="5"/>
        <v>134464000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527312377.94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72">
        <f t="shared" si="5"/>
        <v>70332872</v>
      </c>
      <c r="H25" s="116">
        <f t="shared" si="5"/>
        <v>78166081</v>
      </c>
      <c r="I25" s="72">
        <f t="shared" si="5"/>
        <v>73356896</v>
      </c>
      <c r="J25" s="64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12</v>
      </c>
      <c r="C30" s="62">
        <f>SUM(C31:C34)</f>
        <v>1321550624.94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62">
        <f t="shared" si="6"/>
        <v>193736319</v>
      </c>
      <c r="H30" s="118">
        <f t="shared" si="6"/>
        <v>205873381</v>
      </c>
      <c r="I30" s="62">
        <f t="shared" si="6"/>
        <v>202923596</v>
      </c>
      <c r="J30" s="62">
        <f t="shared" si="6"/>
        <v>207820896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62">
        <f t="shared" si="7"/>
        <v>0</v>
      </c>
      <c r="H31" s="118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794238247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62">
        <f t="shared" si="7"/>
        <v>123403447</v>
      </c>
      <c r="H32" s="118">
        <f aca="true" t="shared" si="8" ref="H32:J33">H37+H42+H47+H52+H57+H62+H67+H72+H77+H82+H92+H87+H97</f>
        <v>127707300</v>
      </c>
      <c r="I32" s="62">
        <f t="shared" si="8"/>
        <v>129566700</v>
      </c>
      <c r="J32" s="62">
        <f t="shared" si="8"/>
        <v>134464000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527312377.94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62">
        <f>G38+G43+G48+G53+G58+G63+G68+G73+G78+G83+G93+G88</f>
        <v>70332872</v>
      </c>
      <c r="H33" s="118">
        <f t="shared" si="8"/>
        <v>78166081</v>
      </c>
      <c r="I33" s="62">
        <f t="shared" si="8"/>
        <v>73356896</v>
      </c>
      <c r="J33" s="62">
        <f t="shared" si="8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496091745.94</v>
      </c>
      <c r="D35" s="62">
        <f aca="true" t="shared" si="9" ref="D35:J35">SUM(D36:D39)</f>
        <v>72704767</v>
      </c>
      <c r="E35" s="62">
        <f t="shared" si="9"/>
        <v>83868483.94</v>
      </c>
      <c r="F35" s="62">
        <f t="shared" si="9"/>
        <v>62948722</v>
      </c>
      <c r="G35" s="62">
        <f t="shared" si="9"/>
        <v>66070631</v>
      </c>
      <c r="H35" s="118">
        <f t="shared" si="9"/>
        <v>69172504</v>
      </c>
      <c r="I35" s="62">
        <f t="shared" si="9"/>
        <v>70663319</v>
      </c>
      <c r="J35" s="62">
        <f t="shared" si="9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496091745.94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69172504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7412531</v>
      </c>
      <c r="D40" s="62">
        <f aca="true" t="shared" si="10" ref="D40:J40">SUM(D41:D44)</f>
        <v>5542662</v>
      </c>
      <c r="E40" s="62">
        <f t="shared" si="10"/>
        <v>200000</v>
      </c>
      <c r="F40" s="62">
        <f t="shared" si="10"/>
        <v>369869</v>
      </c>
      <c r="G40" s="62">
        <f t="shared" si="10"/>
        <v>300000</v>
      </c>
      <c r="H40" s="118">
        <f t="shared" si="10"/>
        <v>1000000</v>
      </c>
      <c r="I40" s="62">
        <f t="shared" si="10"/>
        <v>0</v>
      </c>
      <c r="J40" s="62">
        <f t="shared" si="10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7412531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1000000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109</v>
      </c>
      <c r="C45" s="62">
        <f>SUM(C46:C49)</f>
        <v>0</v>
      </c>
      <c r="D45" s="62">
        <f aca="true" t="shared" si="11" ref="D45:J45">SUM(D46:D49)</f>
        <v>0</v>
      </c>
      <c r="E45" s="62">
        <f t="shared" si="11"/>
        <v>0</v>
      </c>
      <c r="F45" s="62">
        <f t="shared" si="11"/>
        <v>0</v>
      </c>
      <c r="G45" s="62">
        <f t="shared" si="11"/>
        <v>0</v>
      </c>
      <c r="H45" s="118">
        <f t="shared" si="11"/>
        <v>0</v>
      </c>
      <c r="I45" s="62">
        <f t="shared" si="11"/>
        <v>0</v>
      </c>
      <c r="J45" s="62">
        <f t="shared" si="11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105</v>
      </c>
      <c r="C50" s="64">
        <f>SUM(C51:C54)</f>
        <v>11528510</v>
      </c>
      <c r="D50" s="64">
        <f aca="true" t="shared" si="12" ref="D50:J50">SUM(D51:D54)</f>
        <v>943379</v>
      </c>
      <c r="E50" s="64">
        <f t="shared" si="12"/>
        <v>500000</v>
      </c>
      <c r="F50" s="64">
        <f t="shared" si="12"/>
        <v>4865131</v>
      </c>
      <c r="G50" s="64">
        <f t="shared" si="12"/>
        <v>1620000</v>
      </c>
      <c r="H50" s="119">
        <f t="shared" si="12"/>
        <v>3600000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11528510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3600000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758597800</v>
      </c>
      <c r="D55" s="72">
        <f aca="true" t="shared" si="13" ref="D55:J55">SUM(D56:D59)</f>
        <v>64621000</v>
      </c>
      <c r="E55" s="72">
        <f t="shared" si="13"/>
        <v>84173000</v>
      </c>
      <c r="F55" s="72">
        <f t="shared" si="13"/>
        <v>115433800</v>
      </c>
      <c r="G55" s="72">
        <f t="shared" si="13"/>
        <v>118348000</v>
      </c>
      <c r="H55" s="116">
        <f t="shared" si="13"/>
        <v>122565000</v>
      </c>
      <c r="I55" s="72">
        <f t="shared" si="13"/>
        <v>124329000</v>
      </c>
      <c r="J55" s="72">
        <f t="shared" si="13"/>
        <v>129128000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758597800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122565000</v>
      </c>
      <c r="I57" s="57">
        <v>124329000</v>
      </c>
      <c r="J57" s="57">
        <v>129128000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4" ref="D60:J60">SUM(D61:D64)</f>
        <v>1266000</v>
      </c>
      <c r="E60" s="64">
        <f t="shared" si="14"/>
        <v>1534000</v>
      </c>
      <c r="F60" s="64">
        <f t="shared" si="14"/>
        <v>1831000</v>
      </c>
      <c r="G60" s="64">
        <f t="shared" si="14"/>
        <v>1838000</v>
      </c>
      <c r="H60" s="119">
        <f t="shared" si="14"/>
        <v>1918000</v>
      </c>
      <c r="I60" s="64">
        <f t="shared" si="14"/>
        <v>1918000</v>
      </c>
      <c r="J60" s="64">
        <f t="shared" si="14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115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64">
        <f t="shared" si="16"/>
        <v>0</v>
      </c>
      <c r="G70" s="64">
        <f t="shared" si="16"/>
        <v>0</v>
      </c>
      <c r="H70" s="119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64">
        <f t="shared" si="17"/>
        <v>0</v>
      </c>
      <c r="G75" s="64">
        <f t="shared" si="17"/>
        <v>0</v>
      </c>
      <c r="H75" s="119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102</v>
      </c>
      <c r="C80" s="64">
        <f>SUM(C81:C84)</f>
        <v>13003447</v>
      </c>
      <c r="D80" s="64">
        <f aca="true" t="shared" si="18" ref="D80:J80">SUM(D81:D84)</f>
        <v>0</v>
      </c>
      <c r="E80" s="64">
        <f t="shared" si="18"/>
        <v>0</v>
      </c>
      <c r="F80" s="64">
        <f t="shared" si="18"/>
        <v>0</v>
      </c>
      <c r="G80" s="64">
        <f t="shared" si="18"/>
        <v>3173447</v>
      </c>
      <c r="H80" s="119">
        <f t="shared" si="18"/>
        <v>3180300</v>
      </c>
      <c r="I80" s="64">
        <f t="shared" si="18"/>
        <v>3275700</v>
      </c>
      <c r="J80" s="64">
        <f t="shared" si="18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13003447</v>
      </c>
      <c r="D82" s="61"/>
      <c r="E82" s="57"/>
      <c r="F82" s="57"/>
      <c r="G82" s="57">
        <v>3173447</v>
      </c>
      <c r="H82" s="115">
        <v>3180300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103</v>
      </c>
      <c r="C85" s="64">
        <f>SUM(C86:C89)</f>
        <v>176000</v>
      </c>
      <c r="D85" s="64">
        <f aca="true" t="shared" si="19" ref="D85:J85">SUM(D86:D89)</f>
        <v>0</v>
      </c>
      <c r="E85" s="64">
        <f t="shared" si="19"/>
        <v>0</v>
      </c>
      <c r="F85" s="64">
        <f t="shared" si="19"/>
        <v>0</v>
      </c>
      <c r="G85" s="64">
        <f t="shared" si="19"/>
        <v>44000</v>
      </c>
      <c r="H85" s="119">
        <f t="shared" si="19"/>
        <v>44000</v>
      </c>
      <c r="I85" s="64">
        <f t="shared" si="19"/>
        <v>44000</v>
      </c>
      <c r="J85" s="64">
        <f t="shared" si="19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176000</v>
      </c>
      <c r="D87" s="61"/>
      <c r="E87" s="57"/>
      <c r="F87" s="57"/>
      <c r="G87" s="57">
        <v>44000</v>
      </c>
      <c r="H87" s="115">
        <v>44000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104</v>
      </c>
      <c r="C90" s="64">
        <f>SUM(C91:C94)</f>
        <v>10422972</v>
      </c>
      <c r="D90" s="64">
        <f aca="true" t="shared" si="20" ref="D90:J90">SUM(D91:D94)</f>
        <v>0</v>
      </c>
      <c r="E90" s="64">
        <f t="shared" si="20"/>
        <v>0</v>
      </c>
      <c r="F90" s="64">
        <f t="shared" si="20"/>
        <v>0</v>
      </c>
      <c r="G90" s="64">
        <f t="shared" si="20"/>
        <v>2342241</v>
      </c>
      <c r="H90" s="119">
        <f t="shared" si="20"/>
        <v>2693577</v>
      </c>
      <c r="I90" s="64">
        <f t="shared" si="20"/>
        <v>2693577</v>
      </c>
      <c r="J90" s="64">
        <f t="shared" si="20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121</v>
      </c>
      <c r="C95" s="64">
        <f>SUM(C96:C99)</f>
        <v>1700000</v>
      </c>
      <c r="D95" s="64">
        <f aca="true" t="shared" si="21" ref="D95:J95">SUM(D96:D99)</f>
        <v>0</v>
      </c>
      <c r="E95" s="64">
        <f t="shared" si="21"/>
        <v>0</v>
      </c>
      <c r="F95" s="64">
        <f t="shared" si="21"/>
        <v>0</v>
      </c>
      <c r="G95" s="64">
        <f t="shared" si="21"/>
        <v>0</v>
      </c>
      <c r="H95" s="119">
        <f t="shared" si="21"/>
        <v>1700000</v>
      </c>
      <c r="I95" s="64">
        <f t="shared" si="21"/>
        <v>0</v>
      </c>
      <c r="J95" s="64">
        <f t="shared" si="21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1700000</v>
      </c>
      <c r="D98" s="57"/>
      <c r="E98" s="57"/>
      <c r="F98" s="57">
        <v>0</v>
      </c>
      <c r="G98" s="57">
        <v>0</v>
      </c>
      <c r="H98" s="115">
        <v>1700000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42" t="s">
        <v>126</v>
      </c>
      <c r="K100" s="142"/>
    </row>
    <row r="101" spans="1:11" ht="45" customHeight="1">
      <c r="A101" s="143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45" t="s">
        <v>0</v>
      </c>
      <c r="B104" s="147" t="s">
        <v>1</v>
      </c>
      <c r="C104" s="148" t="s">
        <v>74</v>
      </c>
      <c r="D104" s="149"/>
      <c r="E104" s="149"/>
      <c r="F104" s="149"/>
      <c r="G104" s="149"/>
      <c r="H104" s="149"/>
      <c r="I104" s="149"/>
      <c r="J104" s="149"/>
      <c r="K104" s="147" t="s">
        <v>2</v>
      </c>
    </row>
    <row r="105" spans="1:11" ht="93" customHeight="1">
      <c r="A105" s="146"/>
      <c r="B105" s="147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7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1416277087.08</v>
      </c>
      <c r="D107" s="60">
        <f aca="true" t="shared" si="22" ref="D107:J107">SUM(D108:D111)</f>
        <v>180451570</v>
      </c>
      <c r="E107" s="60">
        <f t="shared" si="22"/>
        <v>194200884.07999998</v>
      </c>
      <c r="F107" s="60">
        <f t="shared" si="22"/>
        <v>201850866</v>
      </c>
      <c r="G107" s="60">
        <f t="shared" si="22"/>
        <v>203442232</v>
      </c>
      <c r="H107" s="114">
        <f>SUM(H108:H111)</f>
        <v>233825561</v>
      </c>
      <c r="I107" s="60">
        <f t="shared" si="22"/>
        <v>199265637</v>
      </c>
      <c r="J107" s="60">
        <f t="shared" si="22"/>
        <v>203240337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3" ref="E108:J108">E116</f>
        <v>698000</v>
      </c>
      <c r="F108" s="57">
        <f t="shared" si="23"/>
        <v>0</v>
      </c>
      <c r="G108" s="57">
        <f t="shared" si="23"/>
        <v>0</v>
      </c>
      <c r="H108" s="115">
        <f t="shared" si="23"/>
        <v>0</v>
      </c>
      <c r="I108" s="57">
        <f t="shared" si="23"/>
        <v>0</v>
      </c>
      <c r="J108" s="57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995780553</v>
      </c>
      <c r="D109" s="57">
        <f aca="true" t="shared" si="24" ref="D109:J110">D117</f>
        <v>118981000</v>
      </c>
      <c r="E109" s="57">
        <f t="shared" si="24"/>
        <v>130263600</v>
      </c>
      <c r="F109" s="57">
        <f t="shared" si="24"/>
        <v>150290400</v>
      </c>
      <c r="G109" s="57">
        <f t="shared" si="24"/>
        <v>151718753</v>
      </c>
      <c r="H109" s="115">
        <f>H117</f>
        <v>155993500</v>
      </c>
      <c r="I109" s="57">
        <f t="shared" si="24"/>
        <v>142279300</v>
      </c>
      <c r="J109" s="57">
        <f t="shared" si="24"/>
        <v>146254000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419798534.08</v>
      </c>
      <c r="D110" s="57">
        <f t="shared" si="24"/>
        <v>61470570</v>
      </c>
      <c r="E110" s="57">
        <f t="shared" si="24"/>
        <v>63239284.08</v>
      </c>
      <c r="F110" s="57">
        <f t="shared" si="24"/>
        <v>51560466</v>
      </c>
      <c r="G110" s="57">
        <f t="shared" si="24"/>
        <v>51723479</v>
      </c>
      <c r="H110" s="115">
        <f>H118</f>
        <v>77832061</v>
      </c>
      <c r="I110" s="57">
        <f t="shared" si="24"/>
        <v>56986337</v>
      </c>
      <c r="J110" s="57">
        <f t="shared" si="24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5" ref="E111:J111">E119</f>
        <v>0</v>
      </c>
      <c r="F111" s="57">
        <f t="shared" si="25"/>
        <v>0</v>
      </c>
      <c r="G111" s="57">
        <f t="shared" si="25"/>
        <v>0</v>
      </c>
      <c r="H111" s="115">
        <f t="shared" si="25"/>
        <v>0</v>
      </c>
      <c r="I111" s="57">
        <f t="shared" si="25"/>
        <v>0</v>
      </c>
      <c r="J111" s="57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8"/>
      <c r="C113" s="139"/>
      <c r="D113" s="139"/>
      <c r="E113" s="139"/>
      <c r="F113" s="139"/>
      <c r="G113" s="139"/>
      <c r="H113" s="139"/>
      <c r="I113" s="139"/>
      <c r="J113" s="139"/>
      <c r="K113" s="140"/>
    </row>
    <row r="114" spans="1:11" ht="15">
      <c r="A114" s="25"/>
      <c r="B114" s="141" t="s">
        <v>11</v>
      </c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ht="29.25">
      <c r="A115" s="25"/>
      <c r="B115" s="26" t="s">
        <v>12</v>
      </c>
      <c r="C115" s="62">
        <f>SUM(C116:C119)</f>
        <v>1416277087.08</v>
      </c>
      <c r="D115" s="62">
        <f aca="true" t="shared" si="26" ref="D115:J115">D116+D117+D118+D119</f>
        <v>180451570</v>
      </c>
      <c r="E115" s="62">
        <f t="shared" si="26"/>
        <v>194200884.07999998</v>
      </c>
      <c r="F115" s="62">
        <f t="shared" si="26"/>
        <v>201850866</v>
      </c>
      <c r="G115" s="62">
        <f t="shared" si="26"/>
        <v>203442232</v>
      </c>
      <c r="H115" s="118">
        <f t="shared" si="26"/>
        <v>233825561</v>
      </c>
      <c r="I115" s="62">
        <f t="shared" si="26"/>
        <v>199265637</v>
      </c>
      <c r="J115" s="33">
        <f t="shared" si="26"/>
        <v>203240337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7" ref="E116:J116">E121+E126+E131+E136+E141+E146+E151+E156+E161+E166+E171+E176+E181+E186</f>
        <v>698000</v>
      </c>
      <c r="F116" s="62">
        <f t="shared" si="27"/>
        <v>0</v>
      </c>
      <c r="G116" s="62">
        <f t="shared" si="27"/>
        <v>0</v>
      </c>
      <c r="H116" s="118">
        <f t="shared" si="27"/>
        <v>0</v>
      </c>
      <c r="I116" s="62">
        <f t="shared" si="27"/>
        <v>0</v>
      </c>
      <c r="J116" s="62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995780553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</f>
        <v>155993500</v>
      </c>
      <c r="I117" s="62">
        <f>I122+I127+I132+I137+I142+I147+I152+I157+I162+I167+I172+I177+I182+I187+I192+I197</f>
        <v>142279300</v>
      </c>
      <c r="J117" s="62">
        <f>J122+J127+J132+J137+J142+J147+J152+J157+J162+J167+J172+J177+J182+J187+J192+J197</f>
        <v>146254000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419798534.08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77832061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8" ref="E119:J119">E124+E129+E134+E139+E144+E149+E154+E164+E169+E174+E179+E184+E189</f>
        <v>0</v>
      </c>
      <c r="F119" s="62">
        <f t="shared" si="28"/>
        <v>0</v>
      </c>
      <c r="G119" s="62">
        <f t="shared" si="28"/>
        <v>0</v>
      </c>
      <c r="H119" s="118">
        <f t="shared" si="28"/>
        <v>0</v>
      </c>
      <c r="I119" s="62">
        <f t="shared" si="28"/>
        <v>0</v>
      </c>
      <c r="J119" s="62">
        <f t="shared" si="28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368391830.08</v>
      </c>
      <c r="D120" s="64">
        <f>SUM(D121:D124)</f>
        <v>58882054</v>
      </c>
      <c r="E120" s="64">
        <f aca="true" t="shared" si="29" ref="E120:J120">SUM(E121:E124)</f>
        <v>61012534.08</v>
      </c>
      <c r="F120" s="64">
        <f t="shared" si="29"/>
        <v>48129665</v>
      </c>
      <c r="G120" s="64">
        <f t="shared" si="29"/>
        <v>48479772</v>
      </c>
      <c r="H120" s="119">
        <f t="shared" si="29"/>
        <v>49915131</v>
      </c>
      <c r="I120" s="64">
        <f t="shared" si="29"/>
        <v>50986337</v>
      </c>
      <c r="J120" s="64">
        <f t="shared" si="29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368391830.08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49915131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1915000</v>
      </c>
      <c r="D125" s="64">
        <f aca="true" t="shared" si="30" ref="D125:J125">SUM(D126:D129)</f>
        <v>495000</v>
      </c>
      <c r="E125" s="64">
        <f t="shared" si="30"/>
        <v>0</v>
      </c>
      <c r="F125" s="64">
        <f t="shared" si="30"/>
        <v>0</v>
      </c>
      <c r="G125" s="64">
        <f t="shared" si="30"/>
        <v>420000</v>
      </c>
      <c r="H125" s="119">
        <f t="shared" si="30"/>
        <v>1000000</v>
      </c>
      <c r="I125" s="64">
        <f t="shared" si="30"/>
        <v>0</v>
      </c>
      <c r="J125" s="64">
        <f t="shared" si="30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1915000</v>
      </c>
      <c r="D128" s="57">
        <v>495000</v>
      </c>
      <c r="E128" s="57"/>
      <c r="F128" s="57"/>
      <c r="G128" s="57">
        <v>420000</v>
      </c>
      <c r="H128" s="115">
        <v>1000000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70170000</v>
      </c>
      <c r="D130" s="64">
        <f aca="true" t="shared" si="31" ref="D130:J130">SUM(D131:D134)</f>
        <v>11481000</v>
      </c>
      <c r="E130" s="64">
        <f t="shared" si="31"/>
        <v>15519000</v>
      </c>
      <c r="F130" s="64">
        <f t="shared" si="31"/>
        <v>13888000</v>
      </c>
      <c r="G130" s="64">
        <f t="shared" si="31"/>
        <v>14641000</v>
      </c>
      <c r="H130" s="119">
        <f t="shared" si="31"/>
        <v>14641000</v>
      </c>
      <c r="I130" s="64">
        <f t="shared" si="31"/>
        <v>0</v>
      </c>
      <c r="J130" s="64">
        <f t="shared" si="31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70170000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14641000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2" ref="D135:J135">SUM(D136:D139)</f>
        <v>38000</v>
      </c>
      <c r="E135" s="64">
        <f t="shared" si="32"/>
        <v>38000</v>
      </c>
      <c r="F135" s="64">
        <f t="shared" si="32"/>
        <v>89600</v>
      </c>
      <c r="G135" s="64">
        <f t="shared" si="32"/>
        <v>70300</v>
      </c>
      <c r="H135" s="119">
        <f t="shared" si="32"/>
        <v>0</v>
      </c>
      <c r="I135" s="64">
        <f t="shared" si="32"/>
        <v>0</v>
      </c>
      <c r="J135" s="64">
        <f t="shared" si="32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13802924</v>
      </c>
      <c r="D140" s="64">
        <f aca="true" t="shared" si="33" ref="D140:J140">SUM(D141:D144)</f>
        <v>2719516</v>
      </c>
      <c r="E140" s="64">
        <f t="shared" si="33"/>
        <v>1308900</v>
      </c>
      <c r="F140" s="64">
        <f t="shared" si="33"/>
        <v>3430801</v>
      </c>
      <c r="G140" s="64">
        <f t="shared" si="33"/>
        <v>2743707</v>
      </c>
      <c r="H140" s="119">
        <f t="shared" si="33"/>
        <v>3600000</v>
      </c>
      <c r="I140" s="64">
        <f t="shared" si="33"/>
        <v>0</v>
      </c>
      <c r="J140" s="64">
        <f t="shared" si="33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12618024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3600000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872161313</v>
      </c>
      <c r="D145" s="64">
        <f aca="true" t="shared" si="34" ref="D145:J145">SUM(D146:D149)</f>
        <v>100778000</v>
      </c>
      <c r="E145" s="64">
        <f t="shared" si="34"/>
        <v>107138000</v>
      </c>
      <c r="F145" s="64">
        <f t="shared" si="34"/>
        <v>128045800</v>
      </c>
      <c r="G145" s="64">
        <f t="shared" si="34"/>
        <v>128784553</v>
      </c>
      <c r="H145" s="119">
        <f t="shared" si="34"/>
        <v>133838700</v>
      </c>
      <c r="I145" s="64">
        <f t="shared" si="34"/>
        <v>134911300</v>
      </c>
      <c r="J145" s="64">
        <f t="shared" si="34"/>
        <v>138664960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872161313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133838700</v>
      </c>
      <c r="I147" s="57">
        <v>134911300</v>
      </c>
      <c r="J147" s="30">
        <v>138664960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47536840</v>
      </c>
      <c r="D150" s="101">
        <f aca="true" t="shared" si="35" ref="D150:J150">SUM(D151:D154)</f>
        <v>5558000</v>
      </c>
      <c r="E150" s="101">
        <f t="shared" si="35"/>
        <v>5876000</v>
      </c>
      <c r="F150" s="101">
        <f t="shared" si="35"/>
        <v>6767000</v>
      </c>
      <c r="G150" s="101">
        <f t="shared" si="35"/>
        <v>7010800</v>
      </c>
      <c r="H150" s="121">
        <f t="shared" si="35"/>
        <v>7368000</v>
      </c>
      <c r="I150" s="101">
        <f t="shared" si="35"/>
        <v>7368000</v>
      </c>
      <c r="J150" s="101">
        <f t="shared" si="35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47536840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7368000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6" ref="D155:J155">SUM(D156:D159)</f>
        <v>500000</v>
      </c>
      <c r="E155" s="101">
        <f t="shared" si="36"/>
        <v>0</v>
      </c>
      <c r="F155" s="101">
        <f t="shared" si="36"/>
        <v>0</v>
      </c>
      <c r="G155" s="101">
        <f t="shared" si="36"/>
        <v>0</v>
      </c>
      <c r="H155" s="121">
        <f t="shared" si="36"/>
        <v>0</v>
      </c>
      <c r="I155" s="102">
        <f t="shared" si="36"/>
        <v>0</v>
      </c>
      <c r="J155" s="102">
        <f t="shared" si="36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7" ref="D160:J160">SUM(D161:D164)</f>
        <v>0</v>
      </c>
      <c r="E160" s="101">
        <f t="shared" si="37"/>
        <v>726750</v>
      </c>
      <c r="F160" s="101">
        <f t="shared" si="37"/>
        <v>0</v>
      </c>
      <c r="G160" s="101">
        <f t="shared" si="37"/>
        <v>0</v>
      </c>
      <c r="H160" s="121">
        <f t="shared" si="37"/>
        <v>0</v>
      </c>
      <c r="I160" s="102">
        <f t="shared" si="37"/>
        <v>0</v>
      </c>
      <c r="J160" s="102">
        <f t="shared" si="37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8" ref="D165:J165">SUM(D166:D169)</f>
        <v>0</v>
      </c>
      <c r="E165" s="101">
        <f t="shared" si="38"/>
        <v>1384500</v>
      </c>
      <c r="F165" s="101">
        <f t="shared" si="38"/>
        <v>0</v>
      </c>
      <c r="G165" s="101">
        <f t="shared" si="38"/>
        <v>0</v>
      </c>
      <c r="H165" s="121">
        <f t="shared" si="38"/>
        <v>0</v>
      </c>
      <c r="I165" s="102">
        <f t="shared" si="38"/>
        <v>0</v>
      </c>
      <c r="J165" s="102">
        <f t="shared" si="38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9" ref="D170:J170">SUM(D171:D174)</f>
        <v>0</v>
      </c>
      <c r="E170" s="101">
        <f t="shared" si="39"/>
        <v>299200</v>
      </c>
      <c r="F170" s="101">
        <f t="shared" si="39"/>
        <v>0</v>
      </c>
      <c r="G170" s="101">
        <f t="shared" si="39"/>
        <v>0</v>
      </c>
      <c r="H170" s="121">
        <f t="shared" si="39"/>
        <v>0</v>
      </c>
      <c r="I170" s="102">
        <f t="shared" si="39"/>
        <v>0</v>
      </c>
      <c r="J170" s="102">
        <f t="shared" si="39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85</v>
      </c>
      <c r="C175" s="102">
        <f>SUM(C176:C179)</f>
        <v>698000</v>
      </c>
      <c r="D175" s="102">
        <f aca="true" t="shared" si="40" ref="D175:J175">SUM(D176:D179)</f>
        <v>0</v>
      </c>
      <c r="E175" s="101">
        <f t="shared" si="40"/>
        <v>698000</v>
      </c>
      <c r="F175" s="101">
        <f t="shared" si="40"/>
        <v>0</v>
      </c>
      <c r="G175" s="101">
        <f t="shared" si="40"/>
        <v>0</v>
      </c>
      <c r="H175" s="121">
        <f t="shared" si="40"/>
        <v>0</v>
      </c>
      <c r="I175" s="102">
        <f t="shared" si="40"/>
        <v>0</v>
      </c>
      <c r="J175" s="102">
        <f t="shared" si="40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87</v>
      </c>
      <c r="C180" s="102">
        <f>SUM(C181:C184)</f>
        <v>200000</v>
      </c>
      <c r="D180" s="102">
        <f aca="true" t="shared" si="41" ref="D180:J180">SUM(D181:D184)</f>
        <v>0</v>
      </c>
      <c r="E180" s="101">
        <f t="shared" si="41"/>
        <v>200000</v>
      </c>
      <c r="F180" s="101">
        <f t="shared" si="41"/>
        <v>0</v>
      </c>
      <c r="G180" s="101">
        <f t="shared" si="41"/>
        <v>0</v>
      </c>
      <c r="H180" s="121">
        <f t="shared" si="41"/>
        <v>0</v>
      </c>
      <c r="I180" s="102">
        <f t="shared" si="41"/>
        <v>0</v>
      </c>
      <c r="J180" s="102">
        <f t="shared" si="41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90</v>
      </c>
      <c r="C185" s="102">
        <f>SUM(C186:C189)</f>
        <v>0</v>
      </c>
      <c r="D185" s="102">
        <f aca="true" t="shared" si="42" ref="D185:J185">SUM(D186:D189)</f>
        <v>0</v>
      </c>
      <c r="E185" s="101">
        <f t="shared" si="42"/>
        <v>0</v>
      </c>
      <c r="F185" s="101">
        <f t="shared" si="42"/>
        <v>0</v>
      </c>
      <c r="G185" s="101">
        <f t="shared" si="42"/>
        <v>0</v>
      </c>
      <c r="H185" s="121">
        <f t="shared" si="42"/>
        <v>0</v>
      </c>
      <c r="I185" s="102">
        <f t="shared" si="42"/>
        <v>0</v>
      </c>
      <c r="J185" s="102">
        <f t="shared" si="42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106</v>
      </c>
      <c r="C190" s="64">
        <f>SUM(C191:C194)</f>
        <v>1500000</v>
      </c>
      <c r="D190" s="64">
        <f aca="true" t="shared" si="43" ref="D190:J190">SUM(D191:D194)</f>
        <v>0</v>
      </c>
      <c r="E190" s="64">
        <f t="shared" si="43"/>
        <v>0</v>
      </c>
      <c r="F190" s="64">
        <f t="shared" si="43"/>
        <v>1500000</v>
      </c>
      <c r="G190" s="64">
        <f t="shared" si="43"/>
        <v>0</v>
      </c>
      <c r="H190" s="119">
        <f t="shared" si="43"/>
        <v>0</v>
      </c>
      <c r="I190" s="64">
        <f t="shared" si="43"/>
        <v>0</v>
      </c>
      <c r="J190" s="64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115</v>
      </c>
      <c r="C195" s="64">
        <f>SUM(C196:C199)</f>
        <v>12792100</v>
      </c>
      <c r="D195" s="64">
        <f aca="true" t="shared" si="44" ref="D195:J195">SUM(D196:D199)</f>
        <v>0</v>
      </c>
      <c r="E195" s="64">
        <f t="shared" si="44"/>
        <v>0</v>
      </c>
      <c r="F195" s="64">
        <f t="shared" si="44"/>
        <v>0</v>
      </c>
      <c r="G195" s="64">
        <f t="shared" si="44"/>
        <v>1292100</v>
      </c>
      <c r="H195" s="119">
        <f t="shared" si="44"/>
        <v>11500000</v>
      </c>
      <c r="I195" s="64">
        <f t="shared" si="44"/>
        <v>0</v>
      </c>
      <c r="J195" s="64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11580000</v>
      </c>
      <c r="D198" s="57">
        <v>0</v>
      </c>
      <c r="E198" s="57"/>
      <c r="F198" s="57"/>
      <c r="G198" s="57">
        <v>80000</v>
      </c>
      <c r="H198" s="115">
        <v>11500000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119</v>
      </c>
      <c r="C200" s="64">
        <f>SUM(C201:C204)</f>
        <v>23816930</v>
      </c>
      <c r="D200" s="64">
        <f aca="true" t="shared" si="45" ref="D200:J200">SUM(D201:D204)</f>
        <v>0</v>
      </c>
      <c r="E200" s="64">
        <f t="shared" si="45"/>
        <v>0</v>
      </c>
      <c r="F200" s="64">
        <f t="shared" si="45"/>
        <v>0</v>
      </c>
      <c r="G200" s="64">
        <f t="shared" si="45"/>
        <v>0</v>
      </c>
      <c r="H200" s="119">
        <f t="shared" si="45"/>
        <v>11816930</v>
      </c>
      <c r="I200" s="64">
        <f t="shared" si="45"/>
        <v>6000000</v>
      </c>
      <c r="J200" s="64">
        <f t="shared" si="45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0</v>
      </c>
      <c r="D202" s="61"/>
      <c r="E202" s="57"/>
      <c r="F202" s="57"/>
      <c r="G202" s="57">
        <v>0</v>
      </c>
      <c r="H202" s="115"/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23816930</v>
      </c>
      <c r="D203" s="57">
        <v>0</v>
      </c>
      <c r="E203" s="57"/>
      <c r="F203" s="57"/>
      <c r="G203" s="57">
        <v>0</v>
      </c>
      <c r="H203" s="115">
        <v>11816930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124</v>
      </c>
      <c r="C205" s="64">
        <f>SUM(C206:C209)</f>
        <v>145800</v>
      </c>
      <c r="D205" s="64">
        <f aca="true" t="shared" si="46" ref="D205:J205">SUM(D206:D209)</f>
        <v>0</v>
      </c>
      <c r="E205" s="64">
        <f t="shared" si="46"/>
        <v>0</v>
      </c>
      <c r="F205" s="64">
        <f t="shared" si="46"/>
        <v>0</v>
      </c>
      <c r="G205" s="64">
        <f t="shared" si="46"/>
        <v>0</v>
      </c>
      <c r="H205" s="119">
        <f t="shared" si="46"/>
        <v>145800</v>
      </c>
      <c r="I205" s="64">
        <f t="shared" si="46"/>
        <v>0</v>
      </c>
      <c r="J205" s="64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145800</v>
      </c>
      <c r="D207" s="61"/>
      <c r="E207" s="57"/>
      <c r="F207" s="57"/>
      <c r="G207" s="57">
        <v>0</v>
      </c>
      <c r="H207" s="115">
        <v>145800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57" t="s">
        <v>128</v>
      </c>
      <c r="K210" s="157"/>
    </row>
    <row r="211" spans="1:11" ht="42" customHeight="1">
      <c r="A211" s="143" t="s">
        <v>64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45" t="s">
        <v>0</v>
      </c>
      <c r="B214" s="147" t="s">
        <v>1</v>
      </c>
      <c r="C214" s="158" t="s">
        <v>74</v>
      </c>
      <c r="D214" s="159"/>
      <c r="E214" s="159"/>
      <c r="F214" s="159"/>
      <c r="G214" s="159"/>
      <c r="H214" s="159"/>
      <c r="I214" s="159"/>
      <c r="J214" s="160"/>
      <c r="K214" s="147" t="s">
        <v>2</v>
      </c>
    </row>
    <row r="215" spans="1:11" ht="95.25" customHeight="1">
      <c r="A215" s="146"/>
      <c r="B215" s="147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7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274769387.98</v>
      </c>
      <c r="D217" s="60">
        <f aca="true" t="shared" si="47" ref="D217:J217">SUM(D218:D221)</f>
        <v>34197203</v>
      </c>
      <c r="E217" s="60">
        <f t="shared" si="47"/>
        <v>34474037.98</v>
      </c>
      <c r="F217" s="60">
        <f>SUM(F218:F221)</f>
        <v>35216526</v>
      </c>
      <c r="G217" s="60">
        <f t="shared" si="47"/>
        <v>39621620</v>
      </c>
      <c r="H217" s="114">
        <f t="shared" si="47"/>
        <v>45914281</v>
      </c>
      <c r="I217" s="60">
        <f t="shared" si="47"/>
        <v>42672860</v>
      </c>
      <c r="J217" s="60">
        <f t="shared" si="47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8" ref="E218:J218">E226</f>
        <v>0</v>
      </c>
      <c r="F218" s="57">
        <f t="shared" si="48"/>
        <v>0</v>
      </c>
      <c r="G218" s="57">
        <f t="shared" si="48"/>
        <v>0</v>
      </c>
      <c r="H218" s="115">
        <f t="shared" si="48"/>
        <v>0</v>
      </c>
      <c r="I218" s="57">
        <f t="shared" si="48"/>
        <v>0</v>
      </c>
      <c r="J218" s="57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9" ref="D219:J221">D227</f>
        <v>77000</v>
      </c>
      <c r="E219" s="57">
        <f t="shared" si="49"/>
        <v>0</v>
      </c>
      <c r="F219" s="57">
        <f t="shared" si="49"/>
        <v>72300</v>
      </c>
      <c r="G219" s="57">
        <f t="shared" si="49"/>
        <v>0</v>
      </c>
      <c r="H219" s="115">
        <f t="shared" si="49"/>
        <v>0</v>
      </c>
      <c r="I219" s="57">
        <f t="shared" si="49"/>
        <v>0</v>
      </c>
      <c r="J219" s="57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274620087.98</v>
      </c>
      <c r="D220" s="57">
        <f t="shared" si="49"/>
        <v>34120203</v>
      </c>
      <c r="E220" s="57">
        <f t="shared" si="49"/>
        <v>34474037.98</v>
      </c>
      <c r="F220" s="57">
        <f t="shared" si="49"/>
        <v>35144226</v>
      </c>
      <c r="G220" s="57">
        <f t="shared" si="49"/>
        <v>39621620</v>
      </c>
      <c r="H220" s="115">
        <f t="shared" si="49"/>
        <v>45914281</v>
      </c>
      <c r="I220" s="57">
        <f t="shared" si="49"/>
        <v>42672860</v>
      </c>
      <c r="J220" s="57">
        <f t="shared" si="49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9"/>
        <v>0</v>
      </c>
      <c r="E221" s="57">
        <f t="shared" si="49"/>
        <v>0</v>
      </c>
      <c r="F221" s="57">
        <f t="shared" si="49"/>
        <v>0</v>
      </c>
      <c r="G221" s="57">
        <f t="shared" si="49"/>
        <v>0</v>
      </c>
      <c r="H221" s="115">
        <f t="shared" si="49"/>
        <v>0</v>
      </c>
      <c r="I221" s="57">
        <f t="shared" si="49"/>
        <v>0</v>
      </c>
      <c r="J221" s="57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8"/>
      <c r="C223" s="139"/>
      <c r="D223" s="139"/>
      <c r="E223" s="139"/>
      <c r="F223" s="139"/>
      <c r="G223" s="139"/>
      <c r="H223" s="139"/>
      <c r="I223" s="139"/>
      <c r="J223" s="139"/>
      <c r="K223" s="140"/>
    </row>
    <row r="224" spans="1:11" ht="15">
      <c r="A224" s="25"/>
      <c r="B224" s="141" t="s">
        <v>11</v>
      </c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1:11" ht="29.25">
      <c r="A225" s="79"/>
      <c r="B225" s="60" t="s">
        <v>12</v>
      </c>
      <c r="C225" s="62">
        <f>SUM(C226:C229)</f>
        <v>274769387.98</v>
      </c>
      <c r="D225" s="62">
        <f aca="true" t="shared" si="50" ref="D225:J225">SUM(D226:D229)</f>
        <v>34197203</v>
      </c>
      <c r="E225" s="62">
        <f t="shared" si="50"/>
        <v>34474037.98</v>
      </c>
      <c r="F225" s="62">
        <f t="shared" si="50"/>
        <v>35216526</v>
      </c>
      <c r="G225" s="62">
        <f t="shared" si="50"/>
        <v>39621620</v>
      </c>
      <c r="H225" s="118">
        <f t="shared" si="50"/>
        <v>45914281</v>
      </c>
      <c r="I225" s="62">
        <f t="shared" si="50"/>
        <v>42672860</v>
      </c>
      <c r="J225" s="62">
        <f t="shared" si="50"/>
        <v>42672860</v>
      </c>
      <c r="K225" s="75"/>
    </row>
    <row r="226" spans="1:11" ht="15">
      <c r="A226" s="79">
        <f aca="true" t="shared" si="51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2" ref="E226:J226">E231+E236+E241+E246+E251</f>
        <v>0</v>
      </c>
      <c r="F226" s="57">
        <f t="shared" si="52"/>
        <v>0</v>
      </c>
      <c r="G226" s="57">
        <f t="shared" si="52"/>
        <v>0</v>
      </c>
      <c r="H226" s="115">
        <f t="shared" si="52"/>
        <v>0</v>
      </c>
      <c r="I226" s="57">
        <f t="shared" si="52"/>
        <v>0</v>
      </c>
      <c r="J226" s="57">
        <f t="shared" si="52"/>
        <v>0</v>
      </c>
      <c r="K226" s="76"/>
    </row>
    <row r="227" spans="1:11" ht="15">
      <c r="A227" s="79">
        <f t="shared" si="51"/>
        <v>2</v>
      </c>
      <c r="B227" s="61" t="s">
        <v>7</v>
      </c>
      <c r="C227" s="57">
        <f>SUM(D227:J227)</f>
        <v>149300</v>
      </c>
      <c r="D227" s="57">
        <f aca="true" t="shared" si="53" ref="D227:J229">D232+D237+D242+D247+D252</f>
        <v>77000</v>
      </c>
      <c r="E227" s="57">
        <f t="shared" si="53"/>
        <v>0</v>
      </c>
      <c r="F227" s="57">
        <f t="shared" si="53"/>
        <v>72300</v>
      </c>
      <c r="G227" s="57">
        <f t="shared" si="53"/>
        <v>0</v>
      </c>
      <c r="H227" s="115">
        <f t="shared" si="53"/>
        <v>0</v>
      </c>
      <c r="I227" s="57">
        <f t="shared" si="53"/>
        <v>0</v>
      </c>
      <c r="J227" s="57">
        <f t="shared" si="53"/>
        <v>0</v>
      </c>
      <c r="K227" s="76"/>
    </row>
    <row r="228" spans="1:11" ht="15">
      <c r="A228" s="79">
        <f t="shared" si="51"/>
        <v>3</v>
      </c>
      <c r="B228" s="61" t="s">
        <v>8</v>
      </c>
      <c r="C228" s="57">
        <f>SUM(D228:J228)</f>
        <v>274620087.98</v>
      </c>
      <c r="D228" s="57">
        <f t="shared" si="53"/>
        <v>34120203</v>
      </c>
      <c r="E228" s="57">
        <f t="shared" si="53"/>
        <v>34474037.98</v>
      </c>
      <c r="F228" s="57">
        <f t="shared" si="53"/>
        <v>35144226</v>
      </c>
      <c r="G228" s="57">
        <f t="shared" si="53"/>
        <v>39621620</v>
      </c>
      <c r="H228" s="115">
        <f>H233+H238+H243+H248+H253+H258</f>
        <v>45914281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51"/>
        <v>4</v>
      </c>
      <c r="B229" s="61" t="s">
        <v>9</v>
      </c>
      <c r="C229" s="57">
        <f>SUM(D229:J229)</f>
        <v>0</v>
      </c>
      <c r="D229" s="57">
        <f t="shared" si="53"/>
        <v>0</v>
      </c>
      <c r="E229" s="57">
        <f t="shared" si="53"/>
        <v>0</v>
      </c>
      <c r="F229" s="57">
        <f t="shared" si="53"/>
        <v>0</v>
      </c>
      <c r="G229" s="57">
        <f t="shared" si="53"/>
        <v>0</v>
      </c>
      <c r="H229" s="115">
        <f t="shared" si="53"/>
        <v>0</v>
      </c>
      <c r="I229" s="57">
        <f t="shared" si="53"/>
        <v>0</v>
      </c>
      <c r="J229" s="57">
        <f t="shared" si="53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4" ref="D230:J230">SUM(D231:D234)</f>
        <v>30351000</v>
      </c>
      <c r="E230" s="64">
        <f t="shared" si="54"/>
        <v>33531701</v>
      </c>
      <c r="F230" s="64">
        <f t="shared" si="54"/>
        <v>35033726</v>
      </c>
      <c r="G230" s="64">
        <f t="shared" si="54"/>
        <v>38121620</v>
      </c>
      <c r="H230" s="119">
        <f t="shared" si="54"/>
        <v>42014281</v>
      </c>
      <c r="I230" s="64">
        <f t="shared" si="54"/>
        <v>42672860</v>
      </c>
      <c r="J230" s="64">
        <f t="shared" si="54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2024800</v>
      </c>
      <c r="D235" s="64">
        <f aca="true" t="shared" si="55" ref="D235:J235">SUM(D236:D239)</f>
        <v>227000</v>
      </c>
      <c r="E235" s="64">
        <f t="shared" si="55"/>
        <v>115000</v>
      </c>
      <c r="F235" s="64">
        <f t="shared" si="55"/>
        <v>182800</v>
      </c>
      <c r="G235" s="64">
        <f t="shared" si="55"/>
        <v>300000</v>
      </c>
      <c r="H235" s="119">
        <f t="shared" si="55"/>
        <v>1200000</v>
      </c>
      <c r="I235" s="64">
        <f t="shared" si="55"/>
        <v>0</v>
      </c>
      <c r="J235" s="64">
        <f t="shared" si="55"/>
        <v>0</v>
      </c>
      <c r="K235" s="62" t="s">
        <v>15</v>
      </c>
    </row>
    <row r="236" spans="1:11" ht="15">
      <c r="A236" s="79">
        <f t="shared" si="51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51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1875500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1200000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5719203</v>
      </c>
      <c r="D240" s="64">
        <f aca="true" t="shared" si="56" ref="D240:J240">SUM(D241:D244)</f>
        <v>3319203</v>
      </c>
      <c r="E240" s="64">
        <f t="shared" si="56"/>
        <v>500000</v>
      </c>
      <c r="F240" s="64">
        <f t="shared" si="56"/>
        <v>0</v>
      </c>
      <c r="G240" s="64">
        <f t="shared" si="56"/>
        <v>1200000</v>
      </c>
      <c r="H240" s="119">
        <f t="shared" si="56"/>
        <v>700000</v>
      </c>
      <c r="I240" s="64">
        <f t="shared" si="56"/>
        <v>0</v>
      </c>
      <c r="J240" s="64">
        <f t="shared" si="56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5719203</v>
      </c>
      <c r="D243" s="57">
        <v>3319203</v>
      </c>
      <c r="E243" s="57">
        <v>500000</v>
      </c>
      <c r="F243" s="57"/>
      <c r="G243" s="57">
        <v>1200000</v>
      </c>
      <c r="H243" s="115">
        <v>700000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7" ref="D245:J245">SUM(D246:D249)</f>
        <v>300000</v>
      </c>
      <c r="E245" s="64">
        <f t="shared" si="57"/>
        <v>0</v>
      </c>
      <c r="F245" s="64">
        <f t="shared" si="57"/>
        <v>0</v>
      </c>
      <c r="G245" s="64">
        <f t="shared" si="57"/>
        <v>0</v>
      </c>
      <c r="H245" s="119">
        <f t="shared" si="57"/>
        <v>0</v>
      </c>
      <c r="I245" s="64">
        <f t="shared" si="57"/>
        <v>0</v>
      </c>
      <c r="J245" s="64">
        <f t="shared" si="57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8" ref="D250:J250">SUM(D251:D254)</f>
        <v>0</v>
      </c>
      <c r="E250" s="64">
        <f t="shared" si="58"/>
        <v>327336.98</v>
      </c>
      <c r="F250" s="64">
        <f t="shared" si="58"/>
        <v>0</v>
      </c>
      <c r="G250" s="64">
        <f t="shared" si="58"/>
        <v>0</v>
      </c>
      <c r="H250" s="119">
        <f t="shared" si="58"/>
        <v>0</v>
      </c>
      <c r="I250" s="64">
        <f t="shared" si="58"/>
        <v>0</v>
      </c>
      <c r="J250" s="64">
        <f t="shared" si="58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120</v>
      </c>
      <c r="C255" s="64">
        <f>SUM(C256:C259)</f>
        <v>2000000</v>
      </c>
      <c r="D255" s="64">
        <f aca="true" t="shared" si="59" ref="D255:J255">SUM(D256:D259)</f>
        <v>0</v>
      </c>
      <c r="E255" s="64">
        <f t="shared" si="59"/>
        <v>0</v>
      </c>
      <c r="F255" s="64">
        <f t="shared" si="59"/>
        <v>0</v>
      </c>
      <c r="G255" s="64">
        <f t="shared" si="59"/>
        <v>0</v>
      </c>
      <c r="H255" s="119">
        <f t="shared" si="59"/>
        <v>2000000</v>
      </c>
      <c r="I255" s="64">
        <f t="shared" si="59"/>
        <v>0</v>
      </c>
      <c r="J255" s="64">
        <f t="shared" si="59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2000000</v>
      </c>
      <c r="D258" s="57"/>
      <c r="E258" s="57"/>
      <c r="F258" s="57"/>
      <c r="G258" s="57">
        <v>0</v>
      </c>
      <c r="H258" s="115">
        <v>2000000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42" t="s">
        <v>129</v>
      </c>
      <c r="K261" s="142"/>
    </row>
    <row r="262" spans="1:11" ht="33" customHeight="1">
      <c r="A262" s="143" t="s">
        <v>16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45" t="s">
        <v>0</v>
      </c>
      <c r="B265" s="147" t="s">
        <v>1</v>
      </c>
      <c r="C265" s="148" t="s">
        <v>74</v>
      </c>
      <c r="D265" s="149"/>
      <c r="E265" s="149"/>
      <c r="F265" s="149"/>
      <c r="G265" s="149"/>
      <c r="H265" s="149"/>
      <c r="I265" s="149"/>
      <c r="J265" s="149"/>
      <c r="K265" s="147" t="s">
        <v>2</v>
      </c>
    </row>
    <row r="266" spans="1:11" ht="89.25" customHeight="1">
      <c r="A266" s="146"/>
      <c r="B266" s="147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7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264045035</v>
      </c>
      <c r="D268" s="62">
        <f aca="true" t="shared" si="60" ref="D268:J268">SUM(D269:D272)</f>
        <v>24701154</v>
      </c>
      <c r="E268" s="62">
        <f t="shared" si="60"/>
        <v>31370978</v>
      </c>
      <c r="F268" s="62">
        <f t="shared" si="60"/>
        <v>29669896</v>
      </c>
      <c r="G268" s="62">
        <f t="shared" si="60"/>
        <v>39195256</v>
      </c>
      <c r="H268" s="118">
        <f t="shared" si="60"/>
        <v>46505109</v>
      </c>
      <c r="I268" s="62">
        <f t="shared" si="60"/>
        <v>46301321</v>
      </c>
      <c r="J268" s="62">
        <f t="shared" si="60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61" ref="E269:J269">E276</f>
        <v>14600</v>
      </c>
      <c r="F269" s="57">
        <f t="shared" si="61"/>
        <v>0</v>
      </c>
      <c r="G269" s="57">
        <f t="shared" si="61"/>
        <v>0</v>
      </c>
      <c r="H269" s="115">
        <f t="shared" si="61"/>
        <v>0</v>
      </c>
      <c r="I269" s="57">
        <f t="shared" si="61"/>
        <v>0</v>
      </c>
      <c r="J269" s="57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2587000</v>
      </c>
      <c r="D270" s="57">
        <f aca="true" t="shared" si="62" ref="D270:J272">D277</f>
        <v>0</v>
      </c>
      <c r="E270" s="57">
        <f t="shared" si="62"/>
        <v>400000</v>
      </c>
      <c r="F270" s="57">
        <f t="shared" si="62"/>
        <v>0</v>
      </c>
      <c r="G270" s="57">
        <f t="shared" si="62"/>
        <v>2187000</v>
      </c>
      <c r="H270" s="115">
        <f t="shared" si="62"/>
        <v>0</v>
      </c>
      <c r="I270" s="57">
        <f t="shared" si="62"/>
        <v>0</v>
      </c>
      <c r="J270" s="57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261443435</v>
      </c>
      <c r="D271" s="57">
        <f t="shared" si="62"/>
        <v>24701154</v>
      </c>
      <c r="E271" s="57">
        <f t="shared" si="62"/>
        <v>30956378</v>
      </c>
      <c r="F271" s="57">
        <f t="shared" si="62"/>
        <v>29669896</v>
      </c>
      <c r="G271" s="57">
        <f>G278</f>
        <v>37008256</v>
      </c>
      <c r="H271" s="115">
        <f t="shared" si="62"/>
        <v>46505109</v>
      </c>
      <c r="I271" s="57">
        <f t="shared" si="62"/>
        <v>46301321</v>
      </c>
      <c r="J271" s="57">
        <f t="shared" si="62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2"/>
        <v>0</v>
      </c>
      <c r="E272" s="57">
        <f t="shared" si="62"/>
        <v>0</v>
      </c>
      <c r="F272" s="57">
        <f t="shared" si="62"/>
        <v>0</v>
      </c>
      <c r="G272" s="57">
        <f t="shared" si="62"/>
        <v>0</v>
      </c>
      <c r="H272" s="115">
        <f t="shared" si="62"/>
        <v>0</v>
      </c>
      <c r="I272" s="57">
        <f t="shared" si="62"/>
        <v>0</v>
      </c>
      <c r="J272" s="57">
        <f t="shared" si="62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61" t="s">
        <v>17</v>
      </c>
      <c r="C274" s="162"/>
      <c r="D274" s="162"/>
      <c r="E274" s="162"/>
      <c r="F274" s="162"/>
      <c r="G274" s="162"/>
      <c r="H274" s="162"/>
      <c r="I274" s="162"/>
      <c r="J274" s="162"/>
      <c r="K274" s="163"/>
    </row>
    <row r="275" spans="1:11" ht="29.25">
      <c r="A275" s="25"/>
      <c r="B275" s="26" t="s">
        <v>18</v>
      </c>
      <c r="C275" s="63">
        <f>SUM(C276:C279)</f>
        <v>264045035</v>
      </c>
      <c r="D275" s="63">
        <f aca="true" t="shared" si="63" ref="D275:J275">SUM(D276:D279)</f>
        <v>24701154</v>
      </c>
      <c r="E275" s="63">
        <f t="shared" si="63"/>
        <v>31370978</v>
      </c>
      <c r="F275" s="63">
        <f t="shared" si="63"/>
        <v>29669896</v>
      </c>
      <c r="G275" s="63">
        <f t="shared" si="63"/>
        <v>39195256</v>
      </c>
      <c r="H275" s="122">
        <f t="shared" si="63"/>
        <v>46505109</v>
      </c>
      <c r="I275" s="63">
        <f t="shared" si="63"/>
        <v>46301321</v>
      </c>
      <c r="J275" s="63">
        <f t="shared" si="63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4" ref="E276:J276">E281+E286+E291+E296+E301+E306+E311+E316+E321</f>
        <v>14600</v>
      </c>
      <c r="F276" s="57">
        <f t="shared" si="64"/>
        <v>0</v>
      </c>
      <c r="G276" s="57">
        <f t="shared" si="64"/>
        <v>0</v>
      </c>
      <c r="H276" s="115">
        <f t="shared" si="64"/>
        <v>0</v>
      </c>
      <c r="I276" s="57">
        <f t="shared" si="64"/>
        <v>0</v>
      </c>
      <c r="J276" s="57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2587000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261443435</v>
      </c>
      <c r="D278" s="57">
        <f aca="true" t="shared" si="65" ref="D278:J279">D283+D288+D293+D298+D303+D308+D313+D318+D323</f>
        <v>24701154</v>
      </c>
      <c r="E278" s="57">
        <f t="shared" si="65"/>
        <v>30956378</v>
      </c>
      <c r="F278" s="57">
        <f t="shared" si="65"/>
        <v>29669896</v>
      </c>
      <c r="G278" s="57">
        <f>G283+G288+G293+G298+G303+G308+G313+G318+G323+G328</f>
        <v>37008256</v>
      </c>
      <c r="H278" s="115">
        <f>H283+H288+H293+H298+H303+H308+H313+H318+H323+H328+H333</f>
        <v>46505109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5"/>
        <v>0</v>
      </c>
      <c r="E279" s="57">
        <f t="shared" si="65"/>
        <v>0</v>
      </c>
      <c r="F279" s="57">
        <f t="shared" si="65"/>
        <v>0</v>
      </c>
      <c r="G279" s="57">
        <f t="shared" si="65"/>
        <v>0</v>
      </c>
      <c r="H279" s="115">
        <f t="shared" si="65"/>
        <v>0</v>
      </c>
      <c r="I279" s="57">
        <f t="shared" si="65"/>
        <v>0</v>
      </c>
      <c r="J279" s="57">
        <f t="shared" si="65"/>
        <v>0</v>
      </c>
      <c r="K279" s="31"/>
    </row>
    <row r="280" spans="1:11" ht="64.5">
      <c r="A280" s="25"/>
      <c r="B280" s="35" t="s">
        <v>19</v>
      </c>
      <c r="C280" s="63">
        <f>SUM(C281:C284)</f>
        <v>37502515.42</v>
      </c>
      <c r="D280" s="63">
        <f aca="true" t="shared" si="66" ref="D280:J280">SUM(D281:D284)</f>
        <v>3586734.42</v>
      </c>
      <c r="E280" s="63">
        <f t="shared" si="66"/>
        <v>4650715</v>
      </c>
      <c r="F280" s="63">
        <f t="shared" si="66"/>
        <v>4272632</v>
      </c>
      <c r="G280" s="63">
        <f t="shared" si="66"/>
        <v>5699533</v>
      </c>
      <c r="H280" s="122">
        <f t="shared" si="66"/>
        <v>6400187</v>
      </c>
      <c r="I280" s="63">
        <f t="shared" si="66"/>
        <v>6446357</v>
      </c>
      <c r="J280" s="63">
        <f t="shared" si="66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37502515.42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6400187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94</v>
      </c>
      <c r="C285" s="63">
        <f>SUM(C286:C289)</f>
        <v>81174651.05</v>
      </c>
      <c r="D285" s="63">
        <f aca="true" t="shared" si="67" ref="D285:J285">SUM(D286:D289)</f>
        <v>9143854.05</v>
      </c>
      <c r="E285" s="63">
        <f t="shared" si="67"/>
        <v>10352383</v>
      </c>
      <c r="F285" s="63">
        <f t="shared" si="67"/>
        <v>10166544</v>
      </c>
      <c r="G285" s="63">
        <f t="shared" si="67"/>
        <v>11900685</v>
      </c>
      <c r="H285" s="122">
        <f t="shared" si="67"/>
        <v>13156463</v>
      </c>
      <c r="I285" s="63">
        <f t="shared" si="67"/>
        <v>13227361</v>
      </c>
      <c r="J285" s="63">
        <f t="shared" si="67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81174651.05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13156463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129902118.53</v>
      </c>
      <c r="D290" s="63">
        <f aca="true" t="shared" si="68" ref="D290:J290">SUM(D291:D294)</f>
        <v>9002065.53</v>
      </c>
      <c r="E290" s="63">
        <f t="shared" si="68"/>
        <v>10077630</v>
      </c>
      <c r="F290" s="63">
        <f t="shared" si="68"/>
        <v>13130720</v>
      </c>
      <c r="G290" s="63">
        <f t="shared" si="68"/>
        <v>19108038</v>
      </c>
      <c r="H290" s="122">
        <f t="shared" si="68"/>
        <v>25328459</v>
      </c>
      <c r="I290" s="63">
        <f t="shared" si="68"/>
        <v>26627603</v>
      </c>
      <c r="J290" s="63">
        <f t="shared" si="68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129902118.53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25328459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95</v>
      </c>
      <c r="C295" s="63">
        <f>SUM(C296:C299)</f>
        <v>4050137.35</v>
      </c>
      <c r="D295" s="63">
        <f aca="true" t="shared" si="69" ref="D295:J295">SUM(D296:D299)</f>
        <v>380137.35</v>
      </c>
      <c r="E295" s="63">
        <f t="shared" si="69"/>
        <v>1100000</v>
      </c>
      <c r="F295" s="63">
        <f t="shared" si="69"/>
        <v>1000000</v>
      </c>
      <c r="G295" s="63">
        <f t="shared" si="69"/>
        <v>0</v>
      </c>
      <c r="H295" s="122">
        <f t="shared" si="69"/>
        <v>1570000</v>
      </c>
      <c r="I295" s="63">
        <f t="shared" si="69"/>
        <v>0</v>
      </c>
      <c r="J295" s="63">
        <f t="shared" si="69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4050137.35</v>
      </c>
      <c r="D298" s="57">
        <v>380137.35</v>
      </c>
      <c r="E298" s="57">
        <v>1100000</v>
      </c>
      <c r="F298" s="57">
        <v>1000000</v>
      </c>
      <c r="G298" s="57"/>
      <c r="H298" s="115">
        <v>1570000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70" ref="D300:J300">SUM(D301:D304)</f>
        <v>309862.65</v>
      </c>
      <c r="E300" s="63">
        <f t="shared" si="70"/>
        <v>0</v>
      </c>
      <c r="F300" s="63">
        <f t="shared" si="70"/>
        <v>0</v>
      </c>
      <c r="G300" s="63">
        <f t="shared" si="70"/>
        <v>0</v>
      </c>
      <c r="H300" s="122">
        <f t="shared" si="70"/>
        <v>0</v>
      </c>
      <c r="I300" s="63">
        <f t="shared" si="70"/>
        <v>0</v>
      </c>
      <c r="J300" s="63">
        <f t="shared" si="70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71" ref="D305:J305">SUM(D306:D309)</f>
        <v>175000</v>
      </c>
      <c r="E305" s="63">
        <f t="shared" si="71"/>
        <v>209900</v>
      </c>
      <c r="F305" s="63">
        <f t="shared" si="71"/>
        <v>0</v>
      </c>
      <c r="G305" s="63">
        <f t="shared" si="71"/>
        <v>80000</v>
      </c>
      <c r="H305" s="122">
        <f t="shared" si="71"/>
        <v>0</v>
      </c>
      <c r="I305" s="63">
        <f t="shared" si="71"/>
        <v>0</v>
      </c>
      <c r="J305" s="63">
        <f t="shared" si="71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2" ref="D310:J310">SUM(D311:D314)</f>
        <v>2103500</v>
      </c>
      <c r="E310" s="104">
        <f t="shared" si="72"/>
        <v>4565750</v>
      </c>
      <c r="F310" s="104">
        <f t="shared" si="72"/>
        <v>1100000</v>
      </c>
      <c r="G310" s="104">
        <f t="shared" si="72"/>
        <v>0</v>
      </c>
      <c r="H310" s="123">
        <f t="shared" si="72"/>
        <v>0</v>
      </c>
      <c r="I310" s="103">
        <f t="shared" si="72"/>
        <v>0</v>
      </c>
      <c r="J310" s="103">
        <f t="shared" si="72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83</v>
      </c>
      <c r="C315" s="103">
        <f>SUM(C316:C319)</f>
        <v>14600</v>
      </c>
      <c r="D315" s="103">
        <f aca="true" t="shared" si="73" ref="D315:J315">SUM(D316:D319)</f>
        <v>0</v>
      </c>
      <c r="E315" s="104">
        <f t="shared" si="73"/>
        <v>14600</v>
      </c>
      <c r="F315" s="104">
        <f t="shared" si="73"/>
        <v>0</v>
      </c>
      <c r="G315" s="104">
        <f t="shared" si="73"/>
        <v>0</v>
      </c>
      <c r="H315" s="123">
        <f t="shared" si="73"/>
        <v>0</v>
      </c>
      <c r="I315" s="103">
        <f t="shared" si="73"/>
        <v>0</v>
      </c>
      <c r="J315" s="103">
        <f t="shared" si="73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88</v>
      </c>
      <c r="C320" s="103">
        <f>SUM(C321:C324)</f>
        <v>400000</v>
      </c>
      <c r="D320" s="103">
        <f aca="true" t="shared" si="74" ref="D320:J320">SUM(D321:D324)</f>
        <v>0</v>
      </c>
      <c r="E320" s="104">
        <f t="shared" si="74"/>
        <v>400000</v>
      </c>
      <c r="F320" s="104">
        <f t="shared" si="74"/>
        <v>0</v>
      </c>
      <c r="G320" s="104">
        <f t="shared" si="74"/>
        <v>0</v>
      </c>
      <c r="H320" s="123">
        <f t="shared" si="74"/>
        <v>0</v>
      </c>
      <c r="I320" s="103">
        <f t="shared" si="74"/>
        <v>0</v>
      </c>
      <c r="J320" s="103">
        <f t="shared" si="74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117</v>
      </c>
      <c r="C325" s="103">
        <f>SUM(C326:C329)</f>
        <v>350000</v>
      </c>
      <c r="D325" s="103">
        <f aca="true" t="shared" si="75" ref="D325:J325">SUM(D326:D329)</f>
        <v>0</v>
      </c>
      <c r="E325" s="104">
        <f t="shared" si="75"/>
        <v>0</v>
      </c>
      <c r="F325" s="104">
        <f t="shared" si="75"/>
        <v>0</v>
      </c>
      <c r="G325" s="104">
        <f t="shared" si="75"/>
        <v>300000</v>
      </c>
      <c r="H325" s="123">
        <f t="shared" si="75"/>
        <v>50000</v>
      </c>
      <c r="I325" s="103">
        <f t="shared" si="75"/>
        <v>0</v>
      </c>
      <c r="J325" s="103">
        <f t="shared" si="75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118</v>
      </c>
      <c r="C330" s="103">
        <f>SUM(C331:C334)</f>
        <v>2107000</v>
      </c>
      <c r="D330" s="103">
        <f aca="true" t="shared" si="76" ref="D330:J330">SUM(D331:D334)</f>
        <v>0</v>
      </c>
      <c r="E330" s="104">
        <f t="shared" si="76"/>
        <v>0</v>
      </c>
      <c r="F330" s="104">
        <f t="shared" si="76"/>
        <v>0</v>
      </c>
      <c r="G330" s="104">
        <f t="shared" si="76"/>
        <v>2107000</v>
      </c>
      <c r="H330" s="123">
        <f t="shared" si="76"/>
        <v>0</v>
      </c>
      <c r="I330" s="103">
        <f t="shared" si="76"/>
        <v>0</v>
      </c>
      <c r="J330" s="103">
        <f t="shared" si="76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2107000</v>
      </c>
      <c r="D332" s="57"/>
      <c r="E332" s="57"/>
      <c r="F332" s="57"/>
      <c r="G332" s="57">
        <v>2107000</v>
      </c>
      <c r="H332" s="115"/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64" t="s">
        <v>130</v>
      </c>
      <c r="K335" s="164"/>
    </row>
    <row r="336" spans="1:11" ht="42" customHeight="1">
      <c r="A336" s="143" t="s">
        <v>62</v>
      </c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</row>
    <row r="337" spans="1:11" ht="15">
      <c r="A337" s="145" t="s">
        <v>0</v>
      </c>
      <c r="B337" s="165" t="s">
        <v>1</v>
      </c>
      <c r="C337" s="158" t="s">
        <v>74</v>
      </c>
      <c r="D337" s="159"/>
      <c r="E337" s="159"/>
      <c r="F337" s="159"/>
      <c r="G337" s="159"/>
      <c r="H337" s="159"/>
      <c r="I337" s="159"/>
      <c r="J337" s="160"/>
      <c r="K337" s="165" t="s">
        <v>2</v>
      </c>
    </row>
    <row r="338" spans="1:11" ht="96" customHeight="1">
      <c r="A338" s="146"/>
      <c r="B338" s="166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6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219169266</v>
      </c>
      <c r="D340" s="60">
        <f aca="true" t="shared" si="77" ref="D340:J340">SUM(D341:D344)</f>
        <v>26515846</v>
      </c>
      <c r="E340" s="60">
        <f t="shared" si="77"/>
        <v>28964137</v>
      </c>
      <c r="F340" s="60">
        <f t="shared" si="77"/>
        <v>28871881</v>
      </c>
      <c r="G340" s="60">
        <f t="shared" si="77"/>
        <v>30574785</v>
      </c>
      <c r="H340" s="114">
        <f t="shared" si="77"/>
        <v>35185847</v>
      </c>
      <c r="I340" s="60">
        <f t="shared" si="77"/>
        <v>34528385</v>
      </c>
      <c r="J340" s="60">
        <f t="shared" si="77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8" ref="E341:J341">E348</f>
        <v>0</v>
      </c>
      <c r="F341" s="57">
        <f t="shared" si="78"/>
        <v>0</v>
      </c>
      <c r="G341" s="57">
        <f t="shared" si="78"/>
        <v>0</v>
      </c>
      <c r="H341" s="115">
        <f t="shared" si="78"/>
        <v>0</v>
      </c>
      <c r="I341" s="57">
        <f t="shared" si="78"/>
        <v>0</v>
      </c>
      <c r="J341" s="57">
        <f t="shared" si="78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11065800</v>
      </c>
      <c r="D342" s="57">
        <f aca="true" t="shared" si="79" ref="D342:J344">D349</f>
        <v>3045200</v>
      </c>
      <c r="E342" s="57">
        <f t="shared" si="79"/>
        <v>2699000</v>
      </c>
      <c r="F342" s="57">
        <f t="shared" si="79"/>
        <v>3197900</v>
      </c>
      <c r="G342" s="57">
        <f t="shared" si="79"/>
        <v>2123700</v>
      </c>
      <c r="H342" s="115">
        <f t="shared" si="79"/>
        <v>0</v>
      </c>
      <c r="I342" s="57">
        <f t="shared" si="79"/>
        <v>0</v>
      </c>
      <c r="J342" s="57">
        <f t="shared" si="79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208103466</v>
      </c>
      <c r="D343" s="57">
        <f t="shared" si="79"/>
        <v>23470646</v>
      </c>
      <c r="E343" s="57">
        <f t="shared" si="79"/>
        <v>26265137</v>
      </c>
      <c r="F343" s="57">
        <f t="shared" si="79"/>
        <v>25673981</v>
      </c>
      <c r="G343" s="57">
        <f t="shared" si="79"/>
        <v>28451085</v>
      </c>
      <c r="H343" s="115">
        <f t="shared" si="79"/>
        <v>35185847</v>
      </c>
      <c r="I343" s="57">
        <f t="shared" si="79"/>
        <v>34528385</v>
      </c>
      <c r="J343" s="57">
        <f t="shared" si="79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9"/>
        <v>0</v>
      </c>
      <c r="E344" s="57">
        <f t="shared" si="79"/>
        <v>0</v>
      </c>
      <c r="F344" s="57">
        <f t="shared" si="79"/>
        <v>0</v>
      </c>
      <c r="G344" s="57">
        <f t="shared" si="79"/>
        <v>0</v>
      </c>
      <c r="H344" s="115">
        <f t="shared" si="79"/>
        <v>0</v>
      </c>
      <c r="I344" s="57">
        <f t="shared" si="79"/>
        <v>0</v>
      </c>
      <c r="J344" s="57">
        <f t="shared" si="79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67" t="s">
        <v>17</v>
      </c>
      <c r="B346" s="168"/>
      <c r="C346" s="168"/>
      <c r="D346" s="168"/>
      <c r="E346" s="168"/>
      <c r="F346" s="168"/>
      <c r="G346" s="168"/>
      <c r="H346" s="168"/>
      <c r="I346" s="168"/>
      <c r="J346" s="168"/>
      <c r="K346" s="169"/>
    </row>
    <row r="347" spans="1:11" ht="26.25">
      <c r="A347" s="25"/>
      <c r="B347" s="44" t="s">
        <v>22</v>
      </c>
      <c r="C347" s="70">
        <f>SUM(C348:C351)</f>
        <v>219169266</v>
      </c>
      <c r="D347" s="70">
        <f aca="true" t="shared" si="80" ref="D347:J347">SUM(D348:D351)</f>
        <v>26515846</v>
      </c>
      <c r="E347" s="70">
        <f t="shared" si="80"/>
        <v>28964137</v>
      </c>
      <c r="F347" s="70">
        <f t="shared" si="80"/>
        <v>28871881</v>
      </c>
      <c r="G347" s="70">
        <f t="shared" si="80"/>
        <v>30574785</v>
      </c>
      <c r="H347" s="125">
        <f t="shared" si="80"/>
        <v>35185847</v>
      </c>
      <c r="I347" s="70">
        <f t="shared" si="80"/>
        <v>34528385</v>
      </c>
      <c r="J347" s="70">
        <f t="shared" si="80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81" ref="E348:J348">E353+E358+E363+E368+E373</f>
        <v>0</v>
      </c>
      <c r="F348" s="68">
        <f t="shared" si="81"/>
        <v>0</v>
      </c>
      <c r="G348" s="68">
        <f t="shared" si="81"/>
        <v>0</v>
      </c>
      <c r="H348" s="126">
        <f t="shared" si="81"/>
        <v>0</v>
      </c>
      <c r="I348" s="68">
        <f t="shared" si="81"/>
        <v>0</v>
      </c>
      <c r="J348" s="68">
        <f t="shared" si="81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11065800</v>
      </c>
      <c r="D349" s="68">
        <f aca="true" t="shared" si="82" ref="D349:J351">D354+D359+D364+D369+D374</f>
        <v>3045200</v>
      </c>
      <c r="E349" s="68">
        <f t="shared" si="82"/>
        <v>2699000</v>
      </c>
      <c r="F349" s="68">
        <f t="shared" si="82"/>
        <v>3197900</v>
      </c>
      <c r="G349" s="68">
        <f t="shared" si="82"/>
        <v>2123700</v>
      </c>
      <c r="H349" s="126">
        <f t="shared" si="82"/>
        <v>0</v>
      </c>
      <c r="I349" s="68">
        <f t="shared" si="82"/>
        <v>0</v>
      </c>
      <c r="J349" s="68">
        <f t="shared" si="82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208103466</v>
      </c>
      <c r="D350" s="68">
        <f t="shared" si="82"/>
        <v>23470646</v>
      </c>
      <c r="E350" s="68">
        <f t="shared" si="82"/>
        <v>26265137</v>
      </c>
      <c r="F350" s="68">
        <f t="shared" si="82"/>
        <v>25673981</v>
      </c>
      <c r="G350" s="68">
        <f t="shared" si="82"/>
        <v>28451085</v>
      </c>
      <c r="H350" s="126">
        <f>H355+H360+H365+H370+H375+H380</f>
        <v>35185847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2"/>
        <v>0</v>
      </c>
      <c r="E351" s="68">
        <f t="shared" si="82"/>
        <v>0</v>
      </c>
      <c r="F351" s="68">
        <f t="shared" si="82"/>
        <v>0</v>
      </c>
      <c r="G351" s="68">
        <f t="shared" si="82"/>
        <v>0</v>
      </c>
      <c r="H351" s="126">
        <f t="shared" si="82"/>
        <v>0</v>
      </c>
      <c r="I351" s="68">
        <f t="shared" si="82"/>
        <v>0</v>
      </c>
      <c r="J351" s="68">
        <f t="shared" si="82"/>
        <v>0</v>
      </c>
      <c r="K351" s="39"/>
    </row>
    <row r="352" spans="1:11" ht="174.75" customHeight="1">
      <c r="A352" s="25"/>
      <c r="B352" s="43" t="s">
        <v>99</v>
      </c>
      <c r="C352" s="70">
        <f>SUM(C353:C356)</f>
        <v>11065800</v>
      </c>
      <c r="D352" s="70">
        <f aca="true" t="shared" si="83" ref="D352:J352">SUM(D353:D356)</f>
        <v>3045200</v>
      </c>
      <c r="E352" s="70">
        <f t="shared" si="83"/>
        <v>2699000</v>
      </c>
      <c r="F352" s="70">
        <f t="shared" si="83"/>
        <v>3197900</v>
      </c>
      <c r="G352" s="70">
        <f t="shared" si="83"/>
        <v>2123700</v>
      </c>
      <c r="H352" s="125">
        <f t="shared" si="83"/>
        <v>0</v>
      </c>
      <c r="I352" s="70">
        <f t="shared" si="83"/>
        <v>0</v>
      </c>
      <c r="J352" s="70">
        <f t="shared" si="83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11065800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204715966</v>
      </c>
      <c r="D357" s="70">
        <f aca="true" t="shared" si="84" ref="D357:J357">SUM(D358:D361)</f>
        <v>22483146</v>
      </c>
      <c r="E357" s="70">
        <f t="shared" si="84"/>
        <v>25265137</v>
      </c>
      <c r="F357" s="70">
        <f t="shared" si="84"/>
        <v>25673981</v>
      </c>
      <c r="G357" s="70">
        <f t="shared" si="84"/>
        <v>28051085</v>
      </c>
      <c r="H357" s="125">
        <f t="shared" si="84"/>
        <v>34185847</v>
      </c>
      <c r="I357" s="70">
        <f t="shared" si="84"/>
        <v>34528385</v>
      </c>
      <c r="J357" s="70">
        <f t="shared" si="84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204715966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26">
        <v>34185847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5" ref="D362:J362">SUM(D363:D366)</f>
        <v>440000</v>
      </c>
      <c r="E362" s="70">
        <f t="shared" si="85"/>
        <v>0</v>
      </c>
      <c r="F362" s="70">
        <f t="shared" si="85"/>
        <v>0</v>
      </c>
      <c r="G362" s="70">
        <f t="shared" si="85"/>
        <v>0</v>
      </c>
      <c r="H362" s="125">
        <f t="shared" si="85"/>
        <v>0</v>
      </c>
      <c r="I362" s="70">
        <f t="shared" si="85"/>
        <v>0</v>
      </c>
      <c r="J362" s="70">
        <f t="shared" si="85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1247500</v>
      </c>
      <c r="D367" s="70">
        <f aca="true" t="shared" si="86" ref="D367:J367">SUM(D368:D371)</f>
        <v>547500</v>
      </c>
      <c r="E367" s="70">
        <f t="shared" si="86"/>
        <v>700000</v>
      </c>
      <c r="F367" s="70">
        <f t="shared" si="86"/>
        <v>0</v>
      </c>
      <c r="G367" s="70">
        <f t="shared" si="86"/>
        <v>0</v>
      </c>
      <c r="H367" s="125">
        <f t="shared" si="86"/>
        <v>0</v>
      </c>
      <c r="I367" s="70">
        <f t="shared" si="86"/>
        <v>0</v>
      </c>
      <c r="J367" s="70">
        <f t="shared" si="86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26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26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1247500</v>
      </c>
      <c r="D370" s="68">
        <v>547500</v>
      </c>
      <c r="E370" s="68">
        <v>700000</v>
      </c>
      <c r="F370" s="57"/>
      <c r="G370" s="57">
        <v>0</v>
      </c>
      <c r="H370" s="126"/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700000</v>
      </c>
      <c r="D372" s="70">
        <f aca="true" t="shared" si="87" ref="D372:J372">SUM(D373:D376)</f>
        <v>0</v>
      </c>
      <c r="E372" s="70">
        <f t="shared" si="87"/>
        <v>300000</v>
      </c>
      <c r="F372" s="70">
        <f t="shared" si="87"/>
        <v>0</v>
      </c>
      <c r="G372" s="70">
        <f t="shared" si="87"/>
        <v>400000</v>
      </c>
      <c r="H372" s="125">
        <f t="shared" si="87"/>
        <v>0</v>
      </c>
      <c r="I372" s="70">
        <f t="shared" si="87"/>
        <v>0</v>
      </c>
      <c r="J372" s="70">
        <f t="shared" si="87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700000</v>
      </c>
      <c r="D375" s="68"/>
      <c r="E375" s="68">
        <v>300000</v>
      </c>
      <c r="F375" s="57"/>
      <c r="G375" s="57">
        <v>400000</v>
      </c>
      <c r="H375" s="126"/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120</v>
      </c>
      <c r="C377" s="70">
        <f>SUM(C378:C381)</f>
        <v>1000000</v>
      </c>
      <c r="D377" s="70">
        <f aca="true" t="shared" si="88" ref="D377:J377">SUM(D378:D381)</f>
        <v>0</v>
      </c>
      <c r="E377" s="70">
        <f t="shared" si="88"/>
        <v>0</v>
      </c>
      <c r="F377" s="70">
        <f t="shared" si="88"/>
        <v>0</v>
      </c>
      <c r="G377" s="70">
        <f t="shared" si="88"/>
        <v>0</v>
      </c>
      <c r="H377" s="125">
        <f t="shared" si="88"/>
        <v>1000000</v>
      </c>
      <c r="I377" s="70">
        <f t="shared" si="88"/>
        <v>0</v>
      </c>
      <c r="J377" s="70">
        <f t="shared" si="88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1000000</v>
      </c>
      <c r="D380" s="68"/>
      <c r="E380" s="68">
        <v>0</v>
      </c>
      <c r="F380" s="57"/>
      <c r="G380" s="57">
        <v>0</v>
      </c>
      <c r="H380" s="126">
        <v>1000000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42" t="s">
        <v>131</v>
      </c>
      <c r="K382" s="142"/>
    </row>
    <row r="383" spans="1:11" ht="37.5" customHeight="1">
      <c r="A383" s="143" t="s">
        <v>23</v>
      </c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45" t="s">
        <v>0</v>
      </c>
      <c r="B386" s="147" t="s">
        <v>1</v>
      </c>
      <c r="C386" s="148" t="s">
        <v>74</v>
      </c>
      <c r="D386" s="149"/>
      <c r="E386" s="149"/>
      <c r="F386" s="149"/>
      <c r="G386" s="149"/>
      <c r="H386" s="149"/>
      <c r="I386" s="149"/>
      <c r="J386" s="149"/>
      <c r="K386" s="147" t="s">
        <v>2</v>
      </c>
    </row>
    <row r="387" spans="1:11" ht="93.75" customHeight="1">
      <c r="A387" s="146"/>
      <c r="B387" s="147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7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79723636</v>
      </c>
      <c r="D389" s="27">
        <f aca="true" t="shared" si="89" ref="D389:J389">SUM(D390:D393)</f>
        <v>10248964</v>
      </c>
      <c r="E389" s="27">
        <f t="shared" si="89"/>
        <v>10494892</v>
      </c>
      <c r="F389" s="27">
        <f t="shared" si="89"/>
        <v>9303233</v>
      </c>
      <c r="G389" s="27">
        <f t="shared" si="89"/>
        <v>13749114</v>
      </c>
      <c r="H389" s="127">
        <f t="shared" si="89"/>
        <v>12514911</v>
      </c>
      <c r="I389" s="27">
        <f t="shared" si="89"/>
        <v>11706261</v>
      </c>
      <c r="J389" s="27">
        <f t="shared" si="89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90" ref="E390:J390">E398</f>
        <v>0</v>
      </c>
      <c r="F390" s="40">
        <f t="shared" si="90"/>
        <v>0</v>
      </c>
      <c r="G390" s="40">
        <f t="shared" si="90"/>
        <v>0</v>
      </c>
      <c r="H390" s="128">
        <f t="shared" si="90"/>
        <v>0</v>
      </c>
      <c r="I390" s="40">
        <f t="shared" si="90"/>
        <v>0</v>
      </c>
      <c r="J390" s="40">
        <f t="shared" si="90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134400</v>
      </c>
      <c r="D391" s="40">
        <f aca="true" t="shared" si="91" ref="D391:J393">D399</f>
        <v>0</v>
      </c>
      <c r="E391" s="40">
        <f t="shared" si="91"/>
        <v>0</v>
      </c>
      <c r="F391" s="40">
        <f t="shared" si="91"/>
        <v>0</v>
      </c>
      <c r="G391" s="40">
        <f t="shared" si="91"/>
        <v>134400</v>
      </c>
      <c r="H391" s="128">
        <f t="shared" si="91"/>
        <v>0</v>
      </c>
      <c r="I391" s="40">
        <f t="shared" si="91"/>
        <v>0</v>
      </c>
      <c r="J391" s="40">
        <f t="shared" si="91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79589236</v>
      </c>
      <c r="D392" s="40">
        <f t="shared" si="91"/>
        <v>10248964</v>
      </c>
      <c r="E392" s="40">
        <f t="shared" si="91"/>
        <v>10494892</v>
      </c>
      <c r="F392" s="40">
        <f t="shared" si="91"/>
        <v>9303233</v>
      </c>
      <c r="G392" s="40">
        <f t="shared" si="91"/>
        <v>13614714</v>
      </c>
      <c r="H392" s="128">
        <f t="shared" si="91"/>
        <v>12514911</v>
      </c>
      <c r="I392" s="40">
        <f t="shared" si="91"/>
        <v>11706261</v>
      </c>
      <c r="J392" s="40">
        <f t="shared" si="91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91"/>
        <v>0</v>
      </c>
      <c r="E393" s="40">
        <f t="shared" si="91"/>
        <v>0</v>
      </c>
      <c r="F393" s="40">
        <f t="shared" si="91"/>
        <v>0</v>
      </c>
      <c r="G393" s="40">
        <f t="shared" si="91"/>
        <v>0</v>
      </c>
      <c r="H393" s="128">
        <f t="shared" si="91"/>
        <v>0</v>
      </c>
      <c r="I393" s="40">
        <f t="shared" si="91"/>
        <v>0</v>
      </c>
      <c r="J393" s="40">
        <f t="shared" si="91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8"/>
      <c r="C395" s="139"/>
      <c r="D395" s="139"/>
      <c r="E395" s="139"/>
      <c r="F395" s="139"/>
      <c r="G395" s="139"/>
      <c r="H395" s="139"/>
      <c r="I395" s="139"/>
      <c r="J395" s="139"/>
      <c r="K395" s="140"/>
    </row>
    <row r="396" spans="1:11" ht="15">
      <c r="A396" s="25"/>
      <c r="B396" s="141" t="s">
        <v>11</v>
      </c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1:11" ht="29.25">
      <c r="A397" s="25"/>
      <c r="B397" s="26" t="s">
        <v>12</v>
      </c>
      <c r="C397" s="62">
        <f>SUM(C398:C401)</f>
        <v>79723636</v>
      </c>
      <c r="D397" s="62">
        <f aca="true" t="shared" si="92" ref="D397:J397">SUM(D398:D401)</f>
        <v>10248964</v>
      </c>
      <c r="E397" s="62">
        <f t="shared" si="92"/>
        <v>10494892</v>
      </c>
      <c r="F397" s="62">
        <f t="shared" si="92"/>
        <v>9303233</v>
      </c>
      <c r="G397" s="62">
        <f t="shared" si="92"/>
        <v>13749114</v>
      </c>
      <c r="H397" s="118">
        <f t="shared" si="92"/>
        <v>12514911</v>
      </c>
      <c r="I397" s="62">
        <f t="shared" si="92"/>
        <v>11706261</v>
      </c>
      <c r="J397" s="62">
        <f t="shared" si="92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3" ref="E398:J398">E403+E408+E413+E418+E423</f>
        <v>0</v>
      </c>
      <c r="F398" s="64">
        <f t="shared" si="93"/>
        <v>0</v>
      </c>
      <c r="G398" s="64">
        <f t="shared" si="93"/>
        <v>0</v>
      </c>
      <c r="H398" s="119">
        <f t="shared" si="93"/>
        <v>0</v>
      </c>
      <c r="I398" s="64">
        <f t="shared" si="93"/>
        <v>0</v>
      </c>
      <c r="J398" s="64">
        <f t="shared" si="93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134400</v>
      </c>
      <c r="D399" s="64">
        <f aca="true" t="shared" si="94" ref="D399:J401">D404+D409+D414+D419+D424</f>
        <v>0</v>
      </c>
      <c r="E399" s="64">
        <f t="shared" si="94"/>
        <v>0</v>
      </c>
      <c r="F399" s="64">
        <f t="shared" si="94"/>
        <v>0</v>
      </c>
      <c r="G399" s="64">
        <f>G404+G409+G414+G419+G424+G429+G434+G439</f>
        <v>134400</v>
      </c>
      <c r="H399" s="119">
        <f>H404+H409+H414+H419+H424+H429+H434+H439</f>
        <v>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79589236</v>
      </c>
      <c r="D400" s="64">
        <f t="shared" si="94"/>
        <v>10248964</v>
      </c>
      <c r="E400" s="64">
        <f t="shared" si="94"/>
        <v>10494892</v>
      </c>
      <c r="F400" s="64">
        <f t="shared" si="94"/>
        <v>9303233</v>
      </c>
      <c r="G400" s="64">
        <f>G405+G410+G415+G420+G425+G430+G435</f>
        <v>13614714</v>
      </c>
      <c r="H400" s="119">
        <f>H405+H410+H415+H420+H425+H430+H435</f>
        <v>12514911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4"/>
        <v>0</v>
      </c>
      <c r="E401" s="64">
        <f t="shared" si="94"/>
        <v>0</v>
      </c>
      <c r="F401" s="64">
        <f t="shared" si="94"/>
        <v>0</v>
      </c>
      <c r="G401" s="64">
        <f t="shared" si="94"/>
        <v>0</v>
      </c>
      <c r="H401" s="119">
        <f t="shared" si="94"/>
        <v>0</v>
      </c>
      <c r="I401" s="64">
        <f t="shared" si="94"/>
        <v>0</v>
      </c>
      <c r="J401" s="64">
        <f t="shared" si="94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68147619.9</v>
      </c>
      <c r="D402" s="63">
        <f aca="true" t="shared" si="95" ref="D402:J402">SUM(D403:D406)</f>
        <v>7576000</v>
      </c>
      <c r="E402" s="63">
        <f t="shared" si="95"/>
        <v>7732253.9</v>
      </c>
      <c r="F402" s="63">
        <f t="shared" si="95"/>
        <v>9043233</v>
      </c>
      <c r="G402" s="63">
        <f t="shared" si="95"/>
        <v>9548000</v>
      </c>
      <c r="H402" s="122">
        <f t="shared" si="95"/>
        <v>11235611</v>
      </c>
      <c r="I402" s="63">
        <f t="shared" si="95"/>
        <v>11506261</v>
      </c>
      <c r="J402" s="63">
        <f t="shared" si="95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68147619.9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11235611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6" ref="D407:J407">SUM(D408:D411)</f>
        <v>1100000</v>
      </c>
      <c r="E407" s="63">
        <f t="shared" si="96"/>
        <v>99500</v>
      </c>
      <c r="F407" s="63">
        <f t="shared" si="96"/>
        <v>0</v>
      </c>
      <c r="G407" s="63">
        <f t="shared" si="96"/>
        <v>0</v>
      </c>
      <c r="H407" s="122">
        <f t="shared" si="96"/>
        <v>0</v>
      </c>
      <c r="I407" s="63">
        <f t="shared" si="96"/>
        <v>0</v>
      </c>
      <c r="J407" s="63">
        <f t="shared" si="96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7" ref="D412:J412">SUM(D413:D416)</f>
        <v>1400000</v>
      </c>
      <c r="E412" s="63">
        <f t="shared" si="97"/>
        <v>1400000</v>
      </c>
      <c r="F412" s="63">
        <f t="shared" si="97"/>
        <v>0</v>
      </c>
      <c r="G412" s="63">
        <f t="shared" si="97"/>
        <v>700000</v>
      </c>
      <c r="H412" s="122">
        <f t="shared" si="97"/>
        <v>0</v>
      </c>
      <c r="I412" s="63">
        <f t="shared" si="97"/>
        <v>0</v>
      </c>
      <c r="J412" s="63">
        <f t="shared" si="97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8" ref="D417:J417">SUM(D418:D421)</f>
        <v>172964</v>
      </c>
      <c r="E417" s="63">
        <f t="shared" si="98"/>
        <v>0</v>
      </c>
      <c r="F417" s="63">
        <f t="shared" si="98"/>
        <v>0</v>
      </c>
      <c r="G417" s="63">
        <f t="shared" si="98"/>
        <v>0</v>
      </c>
      <c r="H417" s="122">
        <f t="shared" si="98"/>
        <v>0</v>
      </c>
      <c r="I417" s="63">
        <f t="shared" si="98"/>
        <v>0</v>
      </c>
      <c r="J417" s="63">
        <f t="shared" si="98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9" ref="D422:J422">SUM(D423:D426)</f>
        <v>0</v>
      </c>
      <c r="E422" s="64">
        <f t="shared" si="99"/>
        <v>1263138.1</v>
      </c>
      <c r="F422" s="64">
        <f t="shared" si="99"/>
        <v>260000</v>
      </c>
      <c r="G422" s="64">
        <f t="shared" si="99"/>
        <v>302114</v>
      </c>
      <c r="H422" s="119">
        <f t="shared" si="99"/>
        <v>1179300</v>
      </c>
      <c r="I422" s="64">
        <f t="shared" si="99"/>
        <v>0</v>
      </c>
      <c r="J422" s="64">
        <f t="shared" si="99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113</v>
      </c>
      <c r="C427" s="64">
        <f>SUM(C428:C431)</f>
        <v>3000000</v>
      </c>
      <c r="D427" s="64">
        <f aca="true" t="shared" si="100" ref="D427:J427">SUM(D428:D431)</f>
        <v>0</v>
      </c>
      <c r="E427" s="64">
        <f t="shared" si="100"/>
        <v>0</v>
      </c>
      <c r="F427" s="64">
        <f t="shared" si="100"/>
        <v>0</v>
      </c>
      <c r="G427" s="64">
        <f t="shared" si="100"/>
        <v>3000000</v>
      </c>
      <c r="H427" s="119">
        <f t="shared" si="100"/>
        <v>0</v>
      </c>
      <c r="I427" s="64">
        <f t="shared" si="100"/>
        <v>0</v>
      </c>
      <c r="J427" s="64">
        <f t="shared" si="100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114</v>
      </c>
      <c r="C432" s="64">
        <f>SUM(C433:C436)</f>
        <v>564600</v>
      </c>
      <c r="D432" s="64">
        <f aca="true" t="shared" si="101" ref="D432:J432">SUM(D433:D436)</f>
        <v>0</v>
      </c>
      <c r="E432" s="64">
        <f t="shared" si="101"/>
        <v>0</v>
      </c>
      <c r="F432" s="64">
        <f t="shared" si="101"/>
        <v>0</v>
      </c>
      <c r="G432" s="64">
        <f t="shared" si="101"/>
        <v>64600</v>
      </c>
      <c r="H432" s="119">
        <f t="shared" si="101"/>
        <v>100000</v>
      </c>
      <c r="I432" s="64">
        <f t="shared" si="101"/>
        <v>200000</v>
      </c>
      <c r="J432" s="64">
        <f t="shared" si="101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564600</v>
      </c>
      <c r="D435" s="57"/>
      <c r="E435" s="95"/>
      <c r="F435" s="80"/>
      <c r="G435" s="80">
        <v>64600</v>
      </c>
      <c r="H435" s="120">
        <v>100000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116</v>
      </c>
      <c r="C437" s="64">
        <f>SUM(C438:C441)</f>
        <v>134400</v>
      </c>
      <c r="D437" s="64">
        <f aca="true" t="shared" si="102" ref="D437:J437">SUM(D438:D441)</f>
        <v>0</v>
      </c>
      <c r="E437" s="64">
        <f t="shared" si="102"/>
        <v>0</v>
      </c>
      <c r="F437" s="64">
        <f t="shared" si="102"/>
        <v>0</v>
      </c>
      <c r="G437" s="64">
        <f t="shared" si="102"/>
        <v>134400</v>
      </c>
      <c r="H437" s="119">
        <f t="shared" si="102"/>
        <v>0</v>
      </c>
      <c r="I437" s="64">
        <f t="shared" si="102"/>
        <v>0</v>
      </c>
      <c r="J437" s="64">
        <f t="shared" si="102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134400</v>
      </c>
      <c r="D439" s="57"/>
      <c r="E439" s="95"/>
      <c r="F439" s="80"/>
      <c r="G439" s="80">
        <v>134400</v>
      </c>
      <c r="H439" s="120"/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42" t="s">
        <v>132</v>
      </c>
      <c r="K442" s="142"/>
    </row>
    <row r="443" spans="1:11" ht="39.75" customHeight="1">
      <c r="A443" s="143" t="s">
        <v>25</v>
      </c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45" t="s">
        <v>0</v>
      </c>
      <c r="B446" s="147" t="s">
        <v>1</v>
      </c>
      <c r="C446" s="148" t="s">
        <v>74</v>
      </c>
      <c r="D446" s="149"/>
      <c r="E446" s="149"/>
      <c r="F446" s="149"/>
      <c r="G446" s="149"/>
      <c r="H446" s="149"/>
      <c r="I446" s="149"/>
      <c r="J446" s="149"/>
      <c r="K446" s="147" t="s">
        <v>2</v>
      </c>
    </row>
    <row r="447" spans="1:11" ht="91.5" customHeight="1">
      <c r="A447" s="146"/>
      <c r="B447" s="147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7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3" ref="D449:J449">SUM(D450:D453)</f>
        <v>11438800</v>
      </c>
      <c r="E449" s="73">
        <f t="shared" si="103"/>
        <v>12211000</v>
      </c>
      <c r="F449" s="73">
        <f t="shared" si="103"/>
        <v>12811000</v>
      </c>
      <c r="G449" s="73">
        <f t="shared" si="103"/>
        <v>11943668.6</v>
      </c>
      <c r="H449" s="130">
        <f t="shared" si="103"/>
        <v>12463500</v>
      </c>
      <c r="I449" s="73">
        <f t="shared" si="103"/>
        <v>12778000</v>
      </c>
      <c r="J449" s="73">
        <f t="shared" si="103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4" ref="E450:J450">E458</f>
        <v>0</v>
      </c>
      <c r="F450" s="57">
        <f t="shared" si="104"/>
        <v>0</v>
      </c>
      <c r="G450" s="57">
        <f t="shared" si="104"/>
        <v>0</v>
      </c>
      <c r="H450" s="115">
        <f t="shared" si="104"/>
        <v>0</v>
      </c>
      <c r="I450" s="57">
        <f t="shared" si="104"/>
        <v>0</v>
      </c>
      <c r="J450" s="57">
        <f t="shared" si="104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5" ref="D451:J453">D459</f>
        <v>8006800</v>
      </c>
      <c r="E451" s="57">
        <f t="shared" si="105"/>
        <v>8547700</v>
      </c>
      <c r="F451" s="57">
        <f t="shared" si="105"/>
        <v>8547700</v>
      </c>
      <c r="G451" s="57">
        <f t="shared" si="105"/>
        <v>7465400</v>
      </c>
      <c r="H451" s="115">
        <f t="shared" si="105"/>
        <v>7863500</v>
      </c>
      <c r="I451" s="57">
        <f t="shared" si="105"/>
        <v>8178000</v>
      </c>
      <c r="J451" s="57">
        <f t="shared" si="105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5"/>
        <v>3432000</v>
      </c>
      <c r="E452" s="57">
        <f t="shared" si="105"/>
        <v>3663300</v>
      </c>
      <c r="F452" s="57">
        <f t="shared" si="105"/>
        <v>4263300</v>
      </c>
      <c r="G452" s="57">
        <f t="shared" si="105"/>
        <v>4478268.6</v>
      </c>
      <c r="H452" s="115">
        <f t="shared" si="105"/>
        <v>4600000</v>
      </c>
      <c r="I452" s="57">
        <f t="shared" si="105"/>
        <v>4600000</v>
      </c>
      <c r="J452" s="57">
        <f t="shared" si="105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5"/>
        <v>0</v>
      </c>
      <c r="E453" s="57">
        <f t="shared" si="105"/>
        <v>0</v>
      </c>
      <c r="F453" s="57">
        <f t="shared" si="105"/>
        <v>0</v>
      </c>
      <c r="G453" s="57">
        <f t="shared" si="105"/>
        <v>0</v>
      </c>
      <c r="H453" s="115">
        <f t="shared" si="105"/>
        <v>0</v>
      </c>
      <c r="I453" s="57">
        <f t="shared" si="105"/>
        <v>0</v>
      </c>
      <c r="J453" s="57">
        <f t="shared" si="105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8"/>
      <c r="C455" s="139"/>
      <c r="D455" s="139"/>
      <c r="E455" s="139"/>
      <c r="F455" s="139"/>
      <c r="G455" s="139"/>
      <c r="H455" s="139"/>
      <c r="I455" s="139"/>
      <c r="J455" s="139"/>
      <c r="K455" s="140"/>
    </row>
    <row r="456" spans="1:11" ht="15">
      <c r="A456" s="25"/>
      <c r="B456" s="141" t="s">
        <v>17</v>
      </c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6" ref="D457:J457">SUM(D458:D461)</f>
        <v>11438800</v>
      </c>
      <c r="E457" s="67">
        <f t="shared" si="106"/>
        <v>12211000</v>
      </c>
      <c r="F457" s="67">
        <f t="shared" si="106"/>
        <v>12811000</v>
      </c>
      <c r="G457" s="67">
        <f t="shared" si="106"/>
        <v>11943668.6</v>
      </c>
      <c r="H457" s="131">
        <f t="shared" si="106"/>
        <v>12463500</v>
      </c>
      <c r="I457" s="67">
        <f t="shared" si="106"/>
        <v>12778000</v>
      </c>
      <c r="J457" s="67">
        <f t="shared" si="106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7" ref="E458:J458">E463</f>
        <v>0</v>
      </c>
      <c r="F458" s="68">
        <f t="shared" si="107"/>
        <v>0</v>
      </c>
      <c r="G458" s="68">
        <f t="shared" si="107"/>
        <v>0</v>
      </c>
      <c r="H458" s="126">
        <f t="shared" si="107"/>
        <v>0</v>
      </c>
      <c r="I458" s="68">
        <f t="shared" si="107"/>
        <v>0</v>
      </c>
      <c r="J458" s="68">
        <f t="shared" si="107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8" ref="D459:J461">D464</f>
        <v>8006800</v>
      </c>
      <c r="E459" s="68">
        <f t="shared" si="108"/>
        <v>8547700</v>
      </c>
      <c r="F459" s="68">
        <f t="shared" si="108"/>
        <v>8547700</v>
      </c>
      <c r="G459" s="68">
        <f t="shared" si="108"/>
        <v>7465400</v>
      </c>
      <c r="H459" s="126">
        <f t="shared" si="108"/>
        <v>7863500</v>
      </c>
      <c r="I459" s="68">
        <f t="shared" si="108"/>
        <v>8178000</v>
      </c>
      <c r="J459" s="68">
        <f t="shared" si="108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8"/>
        <v>3432000</v>
      </c>
      <c r="E460" s="68">
        <f t="shared" si="108"/>
        <v>3663300</v>
      </c>
      <c r="F460" s="68">
        <f t="shared" si="108"/>
        <v>4263300</v>
      </c>
      <c r="G460" s="68">
        <f t="shared" si="108"/>
        <v>4478268.6</v>
      </c>
      <c r="H460" s="126">
        <f t="shared" si="108"/>
        <v>4600000</v>
      </c>
      <c r="I460" s="68">
        <f t="shared" si="108"/>
        <v>4600000</v>
      </c>
      <c r="J460" s="68">
        <f t="shared" si="108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8"/>
        <v>0</v>
      </c>
      <c r="E461" s="68">
        <f t="shared" si="108"/>
        <v>0</v>
      </c>
      <c r="F461" s="68">
        <f t="shared" si="108"/>
        <v>0</v>
      </c>
      <c r="G461" s="68">
        <f t="shared" si="108"/>
        <v>0</v>
      </c>
      <c r="H461" s="126">
        <f t="shared" si="108"/>
        <v>0</v>
      </c>
      <c r="I461" s="68">
        <f t="shared" si="108"/>
        <v>0</v>
      </c>
      <c r="J461" s="68">
        <f t="shared" si="108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9" ref="D462:J462">SUM(D464:D466)</f>
        <v>11438800</v>
      </c>
      <c r="E462" s="69">
        <f>E464+E465</f>
        <v>12211000</v>
      </c>
      <c r="F462" s="69">
        <f t="shared" si="109"/>
        <v>12811000</v>
      </c>
      <c r="G462" s="69">
        <f t="shared" si="109"/>
        <v>11943668.6</v>
      </c>
      <c r="H462" s="132">
        <f t="shared" si="109"/>
        <v>12463500</v>
      </c>
      <c r="I462" s="69">
        <f t="shared" si="109"/>
        <v>12778000</v>
      </c>
      <c r="J462" s="69">
        <f t="shared" si="109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42" t="s">
        <v>133</v>
      </c>
      <c r="K468" s="142"/>
    </row>
    <row r="469" spans="1:11" ht="34.5" customHeight="1">
      <c r="A469" s="143" t="s">
        <v>27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45" t="s">
        <v>0</v>
      </c>
      <c r="B472" s="147" t="s">
        <v>1</v>
      </c>
      <c r="C472" s="148" t="s">
        <v>74</v>
      </c>
      <c r="D472" s="149"/>
      <c r="E472" s="149"/>
      <c r="F472" s="149"/>
      <c r="G472" s="149"/>
      <c r="H472" s="149"/>
      <c r="I472" s="149"/>
      <c r="J472" s="149"/>
      <c r="K472" s="147" t="s">
        <v>2</v>
      </c>
    </row>
    <row r="473" spans="1:11" ht="90.75" customHeight="1">
      <c r="A473" s="146"/>
      <c r="B473" s="147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10" ref="D475:J475">SUM(D476:D479)</f>
        <v>425000</v>
      </c>
      <c r="E475" s="60">
        <f t="shared" si="110"/>
        <v>428000</v>
      </c>
      <c r="F475" s="60">
        <f t="shared" si="110"/>
        <v>507500</v>
      </c>
      <c r="G475" s="60">
        <f t="shared" si="110"/>
        <v>450000</v>
      </c>
      <c r="H475" s="114">
        <f t="shared" si="110"/>
        <v>400000</v>
      </c>
      <c r="I475" s="60">
        <f t="shared" si="110"/>
        <v>450000</v>
      </c>
      <c r="J475" s="60">
        <f t="shared" si="110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1" ref="E476:J476">E484</f>
        <v>0</v>
      </c>
      <c r="F476" s="57">
        <f t="shared" si="111"/>
        <v>0</v>
      </c>
      <c r="G476" s="57">
        <f t="shared" si="111"/>
        <v>0</v>
      </c>
      <c r="H476" s="115">
        <f t="shared" si="111"/>
        <v>0</v>
      </c>
      <c r="I476" s="57">
        <f t="shared" si="111"/>
        <v>0</v>
      </c>
      <c r="J476" s="57">
        <f t="shared" si="111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2" ref="D477:J479">D485</f>
        <v>123000</v>
      </c>
      <c r="E477" s="57">
        <f t="shared" si="112"/>
        <v>128000</v>
      </c>
      <c r="F477" s="57">
        <f t="shared" si="112"/>
        <v>100000</v>
      </c>
      <c r="G477" s="57">
        <f t="shared" si="112"/>
        <v>0</v>
      </c>
      <c r="H477" s="115">
        <f t="shared" si="112"/>
        <v>0</v>
      </c>
      <c r="I477" s="57">
        <f t="shared" si="112"/>
        <v>0</v>
      </c>
      <c r="J477" s="57">
        <f t="shared" si="112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2"/>
        <v>302000</v>
      </c>
      <c r="E478" s="57">
        <f t="shared" si="112"/>
        <v>300000</v>
      </c>
      <c r="F478" s="57">
        <f t="shared" si="112"/>
        <v>407500</v>
      </c>
      <c r="G478" s="57">
        <f t="shared" si="112"/>
        <v>450000</v>
      </c>
      <c r="H478" s="115">
        <f t="shared" si="112"/>
        <v>400000</v>
      </c>
      <c r="I478" s="57">
        <f t="shared" si="112"/>
        <v>450000</v>
      </c>
      <c r="J478" s="57">
        <f t="shared" si="112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2"/>
        <v>0</v>
      </c>
      <c r="E479" s="57">
        <f t="shared" si="112"/>
        <v>0</v>
      </c>
      <c r="F479" s="57">
        <f t="shared" si="112"/>
        <v>0</v>
      </c>
      <c r="G479" s="57">
        <f t="shared" si="112"/>
        <v>0</v>
      </c>
      <c r="H479" s="115">
        <f t="shared" si="112"/>
        <v>0</v>
      </c>
      <c r="I479" s="57">
        <f t="shared" si="112"/>
        <v>0</v>
      </c>
      <c r="J479" s="57">
        <f t="shared" si="112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17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3" ref="D483:J483">SUM(D484:D487)</f>
        <v>425000</v>
      </c>
      <c r="E483" s="62">
        <f t="shared" si="113"/>
        <v>428000</v>
      </c>
      <c r="F483" s="62">
        <f t="shared" si="113"/>
        <v>507500</v>
      </c>
      <c r="G483" s="62">
        <f t="shared" si="113"/>
        <v>450000</v>
      </c>
      <c r="H483" s="118">
        <f t="shared" si="113"/>
        <v>400000</v>
      </c>
      <c r="I483" s="62">
        <f t="shared" si="113"/>
        <v>450000</v>
      </c>
      <c r="J483" s="62">
        <f t="shared" si="113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4" ref="E484:J484">E489+E494+E499</f>
        <v>0</v>
      </c>
      <c r="F484" s="57">
        <f t="shared" si="114"/>
        <v>0</v>
      </c>
      <c r="G484" s="57">
        <f t="shared" si="114"/>
        <v>0</v>
      </c>
      <c r="H484" s="115">
        <f t="shared" si="114"/>
        <v>0</v>
      </c>
      <c r="I484" s="57">
        <f t="shared" si="114"/>
        <v>0</v>
      </c>
      <c r="J484" s="57">
        <f t="shared" si="114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5" ref="D485:J487">D490+D495+D500</f>
        <v>123000</v>
      </c>
      <c r="E485" s="57">
        <f t="shared" si="115"/>
        <v>128000</v>
      </c>
      <c r="F485" s="57">
        <f t="shared" si="115"/>
        <v>100000</v>
      </c>
      <c r="G485" s="57">
        <f t="shared" si="115"/>
        <v>0</v>
      </c>
      <c r="H485" s="115">
        <f t="shared" si="115"/>
        <v>0</v>
      </c>
      <c r="I485" s="57">
        <f t="shared" si="115"/>
        <v>0</v>
      </c>
      <c r="J485" s="57">
        <f t="shared" si="115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5"/>
        <v>302000</v>
      </c>
      <c r="E486" s="57">
        <f t="shared" si="115"/>
        <v>300000</v>
      </c>
      <c r="F486" s="57">
        <f t="shared" si="115"/>
        <v>407500</v>
      </c>
      <c r="G486" s="57">
        <f t="shared" si="115"/>
        <v>450000</v>
      </c>
      <c r="H486" s="115">
        <f t="shared" si="115"/>
        <v>400000</v>
      </c>
      <c r="I486" s="57">
        <f t="shared" si="115"/>
        <v>450000</v>
      </c>
      <c r="J486" s="57">
        <f t="shared" si="115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5"/>
        <v>0</v>
      </c>
      <c r="E487" s="57">
        <f t="shared" si="115"/>
        <v>0</v>
      </c>
      <c r="F487" s="57">
        <f t="shared" si="115"/>
        <v>0</v>
      </c>
      <c r="G487" s="57">
        <f t="shared" si="115"/>
        <v>0</v>
      </c>
      <c r="H487" s="115">
        <f t="shared" si="115"/>
        <v>0</v>
      </c>
      <c r="I487" s="57">
        <f t="shared" si="115"/>
        <v>0</v>
      </c>
      <c r="J487" s="57">
        <f t="shared" si="115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6" ref="D488:J488">SUM(D489:D492)</f>
        <v>123000</v>
      </c>
      <c r="E488" s="63">
        <f t="shared" si="116"/>
        <v>0</v>
      </c>
      <c r="F488" s="63">
        <f t="shared" si="116"/>
        <v>0</v>
      </c>
      <c r="G488" s="63">
        <f t="shared" si="116"/>
        <v>0</v>
      </c>
      <c r="H488" s="122">
        <f t="shared" si="116"/>
        <v>0</v>
      </c>
      <c r="I488" s="63">
        <f t="shared" si="116"/>
        <v>0</v>
      </c>
      <c r="J488" s="63">
        <f t="shared" si="116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7" ref="D493:J493">SUM(D494:D497)</f>
        <v>100000</v>
      </c>
      <c r="E493" s="57">
        <f t="shared" si="117"/>
        <v>40000</v>
      </c>
      <c r="F493" s="57">
        <f t="shared" si="117"/>
        <v>0</v>
      </c>
      <c r="G493" s="57">
        <f t="shared" si="117"/>
        <v>0</v>
      </c>
      <c r="H493" s="115">
        <f t="shared" si="117"/>
        <v>0</v>
      </c>
      <c r="I493" s="57">
        <f t="shared" si="117"/>
        <v>0</v>
      </c>
      <c r="J493" s="57">
        <f t="shared" si="117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8" ref="D498:J498">SUM(D499:D502)</f>
        <v>202000</v>
      </c>
      <c r="E498" s="57">
        <f t="shared" si="118"/>
        <v>388000</v>
      </c>
      <c r="F498" s="57">
        <f t="shared" si="118"/>
        <v>507500</v>
      </c>
      <c r="G498" s="57">
        <f t="shared" si="118"/>
        <v>450000</v>
      </c>
      <c r="H498" s="115">
        <f t="shared" si="118"/>
        <v>400000</v>
      </c>
      <c r="I498" s="57">
        <f t="shared" si="118"/>
        <v>450000</v>
      </c>
      <c r="J498" s="57">
        <f t="shared" si="118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42" t="s">
        <v>134</v>
      </c>
      <c r="K503" s="142"/>
    </row>
    <row r="504" spans="1:11" ht="39" customHeight="1">
      <c r="A504" s="143" t="s">
        <v>29</v>
      </c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45" t="s">
        <v>0</v>
      </c>
      <c r="B507" s="147" t="s">
        <v>1</v>
      </c>
      <c r="C507" s="148" t="s">
        <v>74</v>
      </c>
      <c r="D507" s="149"/>
      <c r="E507" s="149"/>
      <c r="F507" s="149"/>
      <c r="G507" s="149"/>
      <c r="H507" s="149"/>
      <c r="I507" s="149"/>
      <c r="J507" s="149"/>
      <c r="K507" s="147" t="s">
        <v>2</v>
      </c>
    </row>
    <row r="508" spans="1:11" ht="104.25" customHeight="1">
      <c r="A508" s="146"/>
      <c r="B508" s="147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7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9" ref="D510:J510">SUM(D511:D514)</f>
        <v>359600</v>
      </c>
      <c r="E510" s="60">
        <f t="shared" si="119"/>
        <v>384200</v>
      </c>
      <c r="F510" s="60">
        <f t="shared" si="119"/>
        <v>369600</v>
      </c>
      <c r="G510" s="60">
        <f t="shared" si="119"/>
        <v>234131.4</v>
      </c>
      <c r="H510" s="114">
        <f t="shared" si="119"/>
        <v>350000</v>
      </c>
      <c r="I510" s="60">
        <f t="shared" si="119"/>
        <v>500000</v>
      </c>
      <c r="J510" s="60">
        <f t="shared" si="119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0" ref="E511:J511">E519</f>
        <v>0</v>
      </c>
      <c r="F511" s="57">
        <f t="shared" si="120"/>
        <v>0</v>
      </c>
      <c r="G511" s="57">
        <f t="shared" si="120"/>
        <v>0</v>
      </c>
      <c r="H511" s="115">
        <f t="shared" si="120"/>
        <v>0</v>
      </c>
      <c r="I511" s="57">
        <f t="shared" si="120"/>
        <v>0</v>
      </c>
      <c r="J511" s="57">
        <f t="shared" si="120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21" ref="D512:J514">D520</f>
        <v>89600</v>
      </c>
      <c r="E512" s="57">
        <f t="shared" si="121"/>
        <v>84200</v>
      </c>
      <c r="F512" s="57">
        <f t="shared" si="121"/>
        <v>119600</v>
      </c>
      <c r="G512" s="57">
        <f t="shared" si="121"/>
        <v>0</v>
      </c>
      <c r="H512" s="115">
        <f t="shared" si="121"/>
        <v>0</v>
      </c>
      <c r="I512" s="57">
        <f t="shared" si="121"/>
        <v>0</v>
      </c>
      <c r="J512" s="57">
        <f t="shared" si="121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21"/>
        <v>270000</v>
      </c>
      <c r="E513" s="57">
        <f t="shared" si="121"/>
        <v>300000</v>
      </c>
      <c r="F513" s="57">
        <f t="shared" si="121"/>
        <v>250000</v>
      </c>
      <c r="G513" s="57">
        <f t="shared" si="121"/>
        <v>234131.4</v>
      </c>
      <c r="H513" s="115">
        <f t="shared" si="121"/>
        <v>350000</v>
      </c>
      <c r="I513" s="57">
        <f t="shared" si="121"/>
        <v>500000</v>
      </c>
      <c r="J513" s="57">
        <f t="shared" si="121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1"/>
        <v>0</v>
      </c>
      <c r="E514" s="57">
        <f t="shared" si="121"/>
        <v>0</v>
      </c>
      <c r="F514" s="57">
        <f t="shared" si="121"/>
        <v>0</v>
      </c>
      <c r="G514" s="57">
        <f t="shared" si="121"/>
        <v>0</v>
      </c>
      <c r="H514" s="115">
        <f t="shared" si="121"/>
        <v>0</v>
      </c>
      <c r="I514" s="57">
        <f t="shared" si="121"/>
        <v>0</v>
      </c>
      <c r="J514" s="57">
        <f t="shared" si="121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8"/>
      <c r="C516" s="139"/>
      <c r="D516" s="139"/>
      <c r="E516" s="139"/>
      <c r="F516" s="139"/>
      <c r="G516" s="139"/>
      <c r="H516" s="139"/>
      <c r="I516" s="139"/>
      <c r="J516" s="139"/>
      <c r="K516" s="140"/>
    </row>
    <row r="517" spans="1:11" ht="15">
      <c r="A517" s="25"/>
      <c r="B517" s="141" t="s">
        <v>11</v>
      </c>
      <c r="C517" s="141"/>
      <c r="D517" s="141"/>
      <c r="E517" s="141"/>
      <c r="F517" s="141"/>
      <c r="G517" s="141"/>
      <c r="H517" s="141"/>
      <c r="I517" s="141"/>
      <c r="J517" s="141"/>
      <c r="K517" s="141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2" ref="D518:J518">SUM(D519:D522)</f>
        <v>359600</v>
      </c>
      <c r="E518" s="62">
        <f t="shared" si="122"/>
        <v>384200</v>
      </c>
      <c r="F518" s="62">
        <f t="shared" si="122"/>
        <v>369600</v>
      </c>
      <c r="G518" s="62">
        <f t="shared" si="122"/>
        <v>234131.4</v>
      </c>
      <c r="H518" s="118">
        <f t="shared" si="122"/>
        <v>350000</v>
      </c>
      <c r="I518" s="62">
        <f t="shared" si="122"/>
        <v>500000</v>
      </c>
      <c r="J518" s="62">
        <f t="shared" si="122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3" ref="D519:E522">D524+D529+D534</f>
        <v>0</v>
      </c>
      <c r="E519" s="57">
        <f t="shared" si="123"/>
        <v>0</v>
      </c>
      <c r="F519" s="57">
        <f aca="true" t="shared" si="124" ref="F519:J520">F524+F529+F534+F539+F544+F549</f>
        <v>0</v>
      </c>
      <c r="G519" s="57">
        <f t="shared" si="124"/>
        <v>0</v>
      </c>
      <c r="H519" s="115">
        <f t="shared" si="124"/>
        <v>0</v>
      </c>
      <c r="I519" s="57">
        <f t="shared" si="124"/>
        <v>0</v>
      </c>
      <c r="J519" s="57">
        <f t="shared" si="124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3"/>
        <v>89600</v>
      </c>
      <c r="E520" s="57">
        <f t="shared" si="123"/>
        <v>84200</v>
      </c>
      <c r="F520" s="57">
        <f t="shared" si="124"/>
        <v>119600</v>
      </c>
      <c r="G520" s="57">
        <f t="shared" si="124"/>
        <v>0</v>
      </c>
      <c r="H520" s="115">
        <f t="shared" si="124"/>
        <v>0</v>
      </c>
      <c r="I520" s="57">
        <f t="shared" si="124"/>
        <v>0</v>
      </c>
      <c r="J520" s="57">
        <f t="shared" si="124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3"/>
        <v>270000</v>
      </c>
      <c r="E521" s="57">
        <f t="shared" si="123"/>
        <v>300000</v>
      </c>
      <c r="F521" s="57">
        <f>F526+F531+F536+F541+F546+F551</f>
        <v>250000</v>
      </c>
      <c r="G521" s="57">
        <f aca="true" t="shared" si="125" ref="G521:J522">G526+G531+G536+G541+G546+G551</f>
        <v>234131.4</v>
      </c>
      <c r="H521" s="115">
        <f t="shared" si="125"/>
        <v>350000</v>
      </c>
      <c r="I521" s="57">
        <f t="shared" si="125"/>
        <v>500000</v>
      </c>
      <c r="J521" s="57">
        <f t="shared" si="125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3"/>
        <v>0</v>
      </c>
      <c r="E522" s="57">
        <f t="shared" si="123"/>
        <v>0</v>
      </c>
      <c r="F522" s="57">
        <f>F527+F532+F537+F542+F547+F552</f>
        <v>0</v>
      </c>
      <c r="G522" s="57">
        <f t="shared" si="125"/>
        <v>0</v>
      </c>
      <c r="H522" s="115">
        <f t="shared" si="125"/>
        <v>0</v>
      </c>
      <c r="I522" s="57">
        <f t="shared" si="125"/>
        <v>0</v>
      </c>
      <c r="J522" s="57">
        <f t="shared" si="125"/>
        <v>0</v>
      </c>
      <c r="K522" s="31"/>
    </row>
    <row r="523" spans="1:11" ht="127.5" customHeight="1">
      <c r="A523" s="25"/>
      <c r="B523" s="84" t="s">
        <v>86</v>
      </c>
      <c r="C523" s="64">
        <f>SUM(C524:C527)</f>
        <v>627200</v>
      </c>
      <c r="D523" s="64">
        <f aca="true" t="shared" si="126" ref="D523:J523">SUM(D524:D527)</f>
        <v>220000</v>
      </c>
      <c r="E523" s="64">
        <f t="shared" si="126"/>
        <v>257200</v>
      </c>
      <c r="F523" s="64">
        <f t="shared" si="126"/>
        <v>150000</v>
      </c>
      <c r="G523" s="64">
        <f t="shared" si="126"/>
        <v>0</v>
      </c>
      <c r="H523" s="119">
        <f t="shared" si="126"/>
        <v>0</v>
      </c>
      <c r="I523" s="64">
        <f t="shared" si="126"/>
        <v>0</v>
      </c>
      <c r="J523" s="64">
        <f t="shared" si="126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7" ref="D528:J528">SUM(D529:D532)</f>
        <v>50000</v>
      </c>
      <c r="E528" s="64">
        <f t="shared" si="127"/>
        <v>127000</v>
      </c>
      <c r="F528" s="64">
        <f t="shared" si="127"/>
        <v>0</v>
      </c>
      <c r="G528" s="64">
        <f t="shared" si="127"/>
        <v>0</v>
      </c>
      <c r="H528" s="119">
        <f t="shared" si="127"/>
        <v>0</v>
      </c>
      <c r="I528" s="64">
        <f t="shared" si="127"/>
        <v>0</v>
      </c>
      <c r="J528" s="64">
        <f t="shared" si="127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8" ref="D533:J533">SUM(D534:D537)</f>
        <v>89600</v>
      </c>
      <c r="E533" s="64">
        <f t="shared" si="128"/>
        <v>0</v>
      </c>
      <c r="F533" s="64">
        <f t="shared" si="128"/>
        <v>119600</v>
      </c>
      <c r="G533" s="64">
        <f t="shared" si="128"/>
        <v>0</v>
      </c>
      <c r="H533" s="119">
        <f t="shared" si="128"/>
        <v>0</v>
      </c>
      <c r="I533" s="64">
        <f t="shared" si="128"/>
        <v>0</v>
      </c>
      <c r="J533" s="64">
        <f t="shared" si="128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100</v>
      </c>
      <c r="C538" s="64">
        <f>SUM(C539:C542)</f>
        <v>1004131.4</v>
      </c>
      <c r="D538" s="64">
        <f aca="true" t="shared" si="129" ref="D538:J538">SUM(D539:D542)</f>
        <v>0</v>
      </c>
      <c r="E538" s="64">
        <f t="shared" si="129"/>
        <v>0</v>
      </c>
      <c r="F538" s="64">
        <f t="shared" si="129"/>
        <v>100000</v>
      </c>
      <c r="G538" s="64">
        <f t="shared" si="129"/>
        <v>154131.4</v>
      </c>
      <c r="H538" s="119">
        <f t="shared" si="129"/>
        <v>150000</v>
      </c>
      <c r="I538" s="64">
        <f t="shared" si="129"/>
        <v>300000</v>
      </c>
      <c r="J538" s="64">
        <f t="shared" si="129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107</v>
      </c>
      <c r="C543" s="64">
        <f>SUM(C544:C547)</f>
        <v>330000</v>
      </c>
      <c r="D543" s="64">
        <f aca="true" t="shared" si="130" ref="D543:J543">SUM(D544:D547)</f>
        <v>0</v>
      </c>
      <c r="E543" s="64">
        <f t="shared" si="130"/>
        <v>0</v>
      </c>
      <c r="F543" s="64">
        <f t="shared" si="130"/>
        <v>0</v>
      </c>
      <c r="G543" s="64">
        <f t="shared" si="130"/>
        <v>30000</v>
      </c>
      <c r="H543" s="119">
        <f t="shared" si="130"/>
        <v>100000</v>
      </c>
      <c r="I543" s="64">
        <f t="shared" si="130"/>
        <v>100000</v>
      </c>
      <c r="J543" s="64">
        <f t="shared" si="130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108</v>
      </c>
      <c r="C548" s="64">
        <f>SUM(C549:C552)</f>
        <v>350000</v>
      </c>
      <c r="D548" s="64">
        <f aca="true" t="shared" si="131" ref="D548:J548">SUM(D549:D552)</f>
        <v>0</v>
      </c>
      <c r="E548" s="64">
        <f t="shared" si="131"/>
        <v>0</v>
      </c>
      <c r="F548" s="64">
        <f t="shared" si="131"/>
        <v>0</v>
      </c>
      <c r="G548" s="64">
        <f t="shared" si="131"/>
        <v>50000</v>
      </c>
      <c r="H548" s="119">
        <f t="shared" si="131"/>
        <v>100000</v>
      </c>
      <c r="I548" s="64">
        <f t="shared" si="131"/>
        <v>100000</v>
      </c>
      <c r="J548" s="64">
        <f t="shared" si="131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42" t="s">
        <v>135</v>
      </c>
      <c r="K553" s="142"/>
    </row>
    <row r="554" spans="1:11" ht="33" customHeight="1">
      <c r="A554" s="143" t="s">
        <v>31</v>
      </c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45" t="s">
        <v>0</v>
      </c>
      <c r="B557" s="147" t="s">
        <v>1</v>
      </c>
      <c r="C557" s="148" t="s">
        <v>74</v>
      </c>
      <c r="D557" s="149"/>
      <c r="E557" s="149"/>
      <c r="F557" s="149"/>
      <c r="G557" s="149"/>
      <c r="H557" s="149"/>
      <c r="I557" s="149"/>
      <c r="J557" s="149"/>
      <c r="K557" s="147" t="s">
        <v>2</v>
      </c>
    </row>
    <row r="558" spans="1:11" ht="93" customHeight="1">
      <c r="A558" s="146"/>
      <c r="B558" s="147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7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2" ref="D560:J560">SUM(D561:D564)</f>
        <v>276200</v>
      </c>
      <c r="E560" s="60">
        <f t="shared" si="132"/>
        <v>470000</v>
      </c>
      <c r="F560" s="60">
        <f t="shared" si="132"/>
        <v>300000</v>
      </c>
      <c r="G560" s="60">
        <f t="shared" si="132"/>
        <v>300000</v>
      </c>
      <c r="H560" s="114">
        <f t="shared" si="132"/>
        <v>300000</v>
      </c>
      <c r="I560" s="60">
        <f t="shared" si="132"/>
        <v>300000</v>
      </c>
      <c r="J560" s="60">
        <f t="shared" si="132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3" ref="E561:J561">E569</f>
        <v>0</v>
      </c>
      <c r="F561" s="57">
        <f t="shared" si="133"/>
        <v>0</v>
      </c>
      <c r="G561" s="57">
        <f t="shared" si="133"/>
        <v>0</v>
      </c>
      <c r="H561" s="115">
        <f t="shared" si="133"/>
        <v>0</v>
      </c>
      <c r="I561" s="57">
        <f t="shared" si="133"/>
        <v>0</v>
      </c>
      <c r="J561" s="57">
        <f t="shared" si="133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4" ref="D562:J564">D570</f>
        <v>0</v>
      </c>
      <c r="E562" s="57">
        <f t="shared" si="134"/>
        <v>0</v>
      </c>
      <c r="F562" s="57">
        <f t="shared" si="134"/>
        <v>0</v>
      </c>
      <c r="G562" s="57">
        <f t="shared" si="134"/>
        <v>0</v>
      </c>
      <c r="H562" s="115">
        <f t="shared" si="134"/>
        <v>0</v>
      </c>
      <c r="I562" s="57">
        <f t="shared" si="134"/>
        <v>0</v>
      </c>
      <c r="J562" s="57">
        <f t="shared" si="134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4"/>
        <v>276200</v>
      </c>
      <c r="E563" s="57">
        <f t="shared" si="134"/>
        <v>470000</v>
      </c>
      <c r="F563" s="57">
        <f t="shared" si="134"/>
        <v>300000</v>
      </c>
      <c r="G563" s="57">
        <f t="shared" si="134"/>
        <v>300000</v>
      </c>
      <c r="H563" s="115">
        <f t="shared" si="134"/>
        <v>300000</v>
      </c>
      <c r="I563" s="57">
        <f t="shared" si="134"/>
        <v>300000</v>
      </c>
      <c r="J563" s="57">
        <f t="shared" si="134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4"/>
        <v>0</v>
      </c>
      <c r="E564" s="57">
        <f t="shared" si="134"/>
        <v>0</v>
      </c>
      <c r="F564" s="57">
        <f t="shared" si="134"/>
        <v>0</v>
      </c>
      <c r="G564" s="57">
        <f t="shared" si="134"/>
        <v>0</v>
      </c>
      <c r="H564" s="115">
        <f t="shared" si="134"/>
        <v>0</v>
      </c>
      <c r="I564" s="57">
        <f t="shared" si="134"/>
        <v>0</v>
      </c>
      <c r="J564" s="57">
        <f t="shared" si="134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8"/>
      <c r="C566" s="139"/>
      <c r="D566" s="139"/>
      <c r="E566" s="139"/>
      <c r="F566" s="139"/>
      <c r="G566" s="139"/>
      <c r="H566" s="139"/>
      <c r="I566" s="139"/>
      <c r="J566" s="139"/>
      <c r="K566" s="140"/>
    </row>
    <row r="567" spans="1:11" ht="15">
      <c r="A567" s="25"/>
      <c r="B567" s="141" t="s">
        <v>17</v>
      </c>
      <c r="C567" s="141"/>
      <c r="D567" s="141"/>
      <c r="E567" s="141"/>
      <c r="F567" s="141"/>
      <c r="G567" s="141"/>
      <c r="H567" s="141"/>
      <c r="I567" s="141"/>
      <c r="J567" s="141"/>
      <c r="K567" s="141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5" ref="D568:J568">SUM(D569:D572)</f>
        <v>276200</v>
      </c>
      <c r="E568" s="81">
        <f t="shared" si="135"/>
        <v>470000</v>
      </c>
      <c r="F568" s="81">
        <f t="shared" si="135"/>
        <v>300000</v>
      </c>
      <c r="G568" s="81">
        <f t="shared" si="135"/>
        <v>300000</v>
      </c>
      <c r="H568" s="133">
        <f t="shared" si="135"/>
        <v>300000</v>
      </c>
      <c r="I568" s="81">
        <f t="shared" si="135"/>
        <v>300000</v>
      </c>
      <c r="J568" s="81">
        <f t="shared" si="135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6" ref="E569:J569">E574</f>
        <v>0</v>
      </c>
      <c r="F569" s="82">
        <f t="shared" si="136"/>
        <v>0</v>
      </c>
      <c r="G569" s="82">
        <f t="shared" si="136"/>
        <v>0</v>
      </c>
      <c r="H569" s="134">
        <f t="shared" si="136"/>
        <v>0</v>
      </c>
      <c r="I569" s="82">
        <f t="shared" si="136"/>
        <v>0</v>
      </c>
      <c r="J569" s="82">
        <f t="shared" si="136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7" ref="D570:J572">D575</f>
        <v>0</v>
      </c>
      <c r="E570" s="82">
        <f t="shared" si="137"/>
        <v>0</v>
      </c>
      <c r="F570" s="82">
        <f t="shared" si="137"/>
        <v>0</v>
      </c>
      <c r="G570" s="82">
        <f t="shared" si="137"/>
        <v>0</v>
      </c>
      <c r="H570" s="134">
        <f t="shared" si="137"/>
        <v>0</v>
      </c>
      <c r="I570" s="82">
        <f t="shared" si="137"/>
        <v>0</v>
      </c>
      <c r="J570" s="82">
        <f t="shared" si="137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7"/>
        <v>276200</v>
      </c>
      <c r="E571" s="82">
        <f t="shared" si="137"/>
        <v>470000</v>
      </c>
      <c r="F571" s="82">
        <f t="shared" si="137"/>
        <v>300000</v>
      </c>
      <c r="G571" s="82">
        <f t="shared" si="137"/>
        <v>300000</v>
      </c>
      <c r="H571" s="134">
        <f t="shared" si="137"/>
        <v>300000</v>
      </c>
      <c r="I571" s="82">
        <f t="shared" si="137"/>
        <v>300000</v>
      </c>
      <c r="J571" s="82">
        <f t="shared" si="137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7"/>
        <v>0</v>
      </c>
      <c r="E572" s="82">
        <f t="shared" si="137"/>
        <v>0</v>
      </c>
      <c r="F572" s="82">
        <f t="shared" si="137"/>
        <v>0</v>
      </c>
      <c r="G572" s="82">
        <f t="shared" si="137"/>
        <v>0</v>
      </c>
      <c r="H572" s="134">
        <f t="shared" si="137"/>
        <v>0</v>
      </c>
      <c r="I572" s="82">
        <f t="shared" si="137"/>
        <v>0</v>
      </c>
      <c r="J572" s="82">
        <f t="shared" si="137"/>
        <v>0</v>
      </c>
      <c r="K572" s="31"/>
    </row>
    <row r="573" spans="1:11" ht="78.75">
      <c r="A573" s="25"/>
      <c r="B573" s="45" t="s">
        <v>96</v>
      </c>
      <c r="C573" s="83">
        <f>SUM(C574:C577)</f>
        <v>2246200</v>
      </c>
      <c r="D573" s="83">
        <f aca="true" t="shared" si="138" ref="D573:J573">SUM(D574:D577)</f>
        <v>276200</v>
      </c>
      <c r="E573" s="83">
        <f t="shared" si="138"/>
        <v>470000</v>
      </c>
      <c r="F573" s="83">
        <f t="shared" si="138"/>
        <v>300000</v>
      </c>
      <c r="G573" s="83">
        <f t="shared" si="138"/>
        <v>300000</v>
      </c>
      <c r="H573" s="135">
        <f t="shared" si="138"/>
        <v>300000</v>
      </c>
      <c r="I573" s="83">
        <f t="shared" si="138"/>
        <v>300000</v>
      </c>
      <c r="J573" s="83">
        <f t="shared" si="138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01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42" t="s">
        <v>136</v>
      </c>
      <c r="K579" s="142"/>
    </row>
    <row r="580" spans="1:11" ht="33.75" customHeight="1">
      <c r="A580" s="143" t="s">
        <v>73</v>
      </c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">
      <c r="A581" s="145" t="s">
        <v>0</v>
      </c>
      <c r="B581" s="147" t="s">
        <v>1</v>
      </c>
      <c r="C581" s="148" t="s">
        <v>74</v>
      </c>
      <c r="D581" s="149"/>
      <c r="E581" s="149"/>
      <c r="F581" s="149"/>
      <c r="G581" s="149"/>
      <c r="H581" s="149"/>
      <c r="I581" s="149"/>
      <c r="J581" s="149"/>
      <c r="K581" s="147" t="s">
        <v>2</v>
      </c>
    </row>
    <row r="582" spans="1:11" ht="90.75" customHeight="1">
      <c r="A582" s="146"/>
      <c r="B582" s="147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7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9" ref="D584:J584">SUM(D585:D588)</f>
        <v>1761984</v>
      </c>
      <c r="E584" s="73">
        <f t="shared" si="139"/>
        <v>2877400</v>
      </c>
      <c r="F584" s="73">
        <f t="shared" si="139"/>
        <v>0</v>
      </c>
      <c r="G584" s="73">
        <f t="shared" si="139"/>
        <v>0</v>
      </c>
      <c r="H584" s="130">
        <f t="shared" si="139"/>
        <v>0</v>
      </c>
      <c r="I584" s="73">
        <f t="shared" si="139"/>
        <v>0</v>
      </c>
      <c r="J584" s="73">
        <f t="shared" si="139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40" ref="E585:J585">E593</f>
        <v>610200</v>
      </c>
      <c r="F585" s="64">
        <f t="shared" si="140"/>
        <v>0</v>
      </c>
      <c r="G585" s="64">
        <f t="shared" si="140"/>
        <v>0</v>
      </c>
      <c r="H585" s="119">
        <f t="shared" si="140"/>
        <v>0</v>
      </c>
      <c r="I585" s="64">
        <f t="shared" si="140"/>
        <v>0</v>
      </c>
      <c r="J585" s="64">
        <f t="shared" si="140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41" ref="D586:J588">D594</f>
        <v>665248</v>
      </c>
      <c r="E586" s="64">
        <f t="shared" si="141"/>
        <v>1067200</v>
      </c>
      <c r="F586" s="64">
        <f t="shared" si="141"/>
        <v>0</v>
      </c>
      <c r="G586" s="64">
        <f t="shared" si="141"/>
        <v>0</v>
      </c>
      <c r="H586" s="119">
        <f t="shared" si="141"/>
        <v>0</v>
      </c>
      <c r="I586" s="64">
        <f t="shared" si="141"/>
        <v>0</v>
      </c>
      <c r="J586" s="64">
        <f t="shared" si="141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41"/>
        <v>691536</v>
      </c>
      <c r="E587" s="64">
        <f t="shared" si="141"/>
        <v>1200000</v>
      </c>
      <c r="F587" s="64">
        <f t="shared" si="141"/>
        <v>0</v>
      </c>
      <c r="G587" s="64">
        <f t="shared" si="141"/>
        <v>0</v>
      </c>
      <c r="H587" s="119">
        <f t="shared" si="141"/>
        <v>0</v>
      </c>
      <c r="I587" s="64">
        <f t="shared" si="141"/>
        <v>0</v>
      </c>
      <c r="J587" s="64">
        <f t="shared" si="141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41"/>
        <v>0</v>
      </c>
      <c r="E588" s="64">
        <f t="shared" si="141"/>
        <v>0</v>
      </c>
      <c r="F588" s="64">
        <f t="shared" si="141"/>
        <v>0</v>
      </c>
      <c r="G588" s="64">
        <f t="shared" si="141"/>
        <v>0</v>
      </c>
      <c r="H588" s="119">
        <f t="shared" si="141"/>
        <v>0</v>
      </c>
      <c r="I588" s="64">
        <f t="shared" si="141"/>
        <v>0</v>
      </c>
      <c r="J588" s="64">
        <f t="shared" si="141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8"/>
      <c r="C590" s="139"/>
      <c r="D590" s="139"/>
      <c r="E590" s="139"/>
      <c r="F590" s="139"/>
      <c r="G590" s="139"/>
      <c r="H590" s="139"/>
      <c r="I590" s="139"/>
      <c r="J590" s="139"/>
      <c r="K590" s="140"/>
    </row>
    <row r="591" spans="1:11" ht="15">
      <c r="A591" s="25"/>
      <c r="B591" s="141" t="s">
        <v>17</v>
      </c>
      <c r="C591" s="141"/>
      <c r="D591" s="141"/>
      <c r="E591" s="141"/>
      <c r="F591" s="141"/>
      <c r="G591" s="141"/>
      <c r="H591" s="141"/>
      <c r="I591" s="141"/>
      <c r="J591" s="141"/>
      <c r="K591" s="141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2" ref="D592:J592">SUM(D593:D596)</f>
        <v>1761984</v>
      </c>
      <c r="E592" s="67">
        <f t="shared" si="142"/>
        <v>2877400</v>
      </c>
      <c r="F592" s="67">
        <f t="shared" si="142"/>
        <v>0</v>
      </c>
      <c r="G592" s="67">
        <f t="shared" si="142"/>
        <v>0</v>
      </c>
      <c r="H592" s="131">
        <f t="shared" si="142"/>
        <v>0</v>
      </c>
      <c r="I592" s="67">
        <f t="shared" si="142"/>
        <v>0</v>
      </c>
      <c r="J592" s="67">
        <f t="shared" si="142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3" ref="E593:J593">E598+E603</f>
        <v>610200</v>
      </c>
      <c r="F593" s="69">
        <f t="shared" si="143"/>
        <v>0</v>
      </c>
      <c r="G593" s="69">
        <f t="shared" si="143"/>
        <v>0</v>
      </c>
      <c r="H593" s="132">
        <f t="shared" si="143"/>
        <v>0</v>
      </c>
      <c r="I593" s="69">
        <f t="shared" si="143"/>
        <v>0</v>
      </c>
      <c r="J593" s="69">
        <f t="shared" si="143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4" ref="D594:J596">D599+D604</f>
        <v>665248</v>
      </c>
      <c r="E594" s="69">
        <f t="shared" si="144"/>
        <v>1067200</v>
      </c>
      <c r="F594" s="69">
        <f t="shared" si="144"/>
        <v>0</v>
      </c>
      <c r="G594" s="69">
        <f t="shared" si="144"/>
        <v>0</v>
      </c>
      <c r="H594" s="132">
        <f t="shared" si="144"/>
        <v>0</v>
      </c>
      <c r="I594" s="69">
        <f t="shared" si="144"/>
        <v>0</v>
      </c>
      <c r="J594" s="69">
        <f t="shared" si="144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4"/>
        <v>691536</v>
      </c>
      <c r="E595" s="69">
        <f t="shared" si="144"/>
        <v>1200000</v>
      </c>
      <c r="F595" s="69">
        <f t="shared" si="144"/>
        <v>0</v>
      </c>
      <c r="G595" s="69">
        <f t="shared" si="144"/>
        <v>0</v>
      </c>
      <c r="H595" s="132">
        <f t="shared" si="144"/>
        <v>0</v>
      </c>
      <c r="I595" s="69">
        <f t="shared" si="144"/>
        <v>0</v>
      </c>
      <c r="J595" s="69">
        <f t="shared" si="144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4"/>
        <v>0</v>
      </c>
      <c r="E596" s="69">
        <f t="shared" si="144"/>
        <v>0</v>
      </c>
      <c r="F596" s="69">
        <f t="shared" si="144"/>
        <v>0</v>
      </c>
      <c r="G596" s="69">
        <f t="shared" si="144"/>
        <v>0</v>
      </c>
      <c r="H596" s="132">
        <f t="shared" si="144"/>
        <v>0</v>
      </c>
      <c r="I596" s="69">
        <f t="shared" si="144"/>
        <v>0</v>
      </c>
      <c r="J596" s="69">
        <f t="shared" si="144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5" ref="D597:J597">SUM(D598:D601)</f>
        <v>1761984</v>
      </c>
      <c r="E597" s="69">
        <f t="shared" si="145"/>
        <v>1200000</v>
      </c>
      <c r="F597" s="69">
        <f t="shared" si="145"/>
        <v>0</v>
      </c>
      <c r="G597" s="69">
        <f t="shared" si="145"/>
        <v>0</v>
      </c>
      <c r="H597" s="132">
        <f t="shared" si="145"/>
        <v>0</v>
      </c>
      <c r="I597" s="69">
        <f t="shared" si="145"/>
        <v>0</v>
      </c>
      <c r="J597" s="69">
        <f t="shared" si="145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84</v>
      </c>
      <c r="C602" s="69">
        <f>SUM(C603:C606)</f>
        <v>1677400</v>
      </c>
      <c r="D602" s="69">
        <f aca="true" t="shared" si="146" ref="D602:J602">SUM(D603:D606)</f>
        <v>0</v>
      </c>
      <c r="E602" s="69">
        <f t="shared" si="146"/>
        <v>1677400</v>
      </c>
      <c r="F602" s="69">
        <f t="shared" si="146"/>
        <v>0</v>
      </c>
      <c r="G602" s="69">
        <f t="shared" si="146"/>
        <v>0</v>
      </c>
      <c r="H602" s="132">
        <f t="shared" si="146"/>
        <v>0</v>
      </c>
      <c r="I602" s="69">
        <f t="shared" si="146"/>
        <v>0</v>
      </c>
      <c r="J602" s="69">
        <f t="shared" si="146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42" t="s">
        <v>137</v>
      </c>
      <c r="K609" s="142"/>
    </row>
    <row r="610" spans="1:11" ht="51" customHeight="1">
      <c r="A610" s="143" t="s">
        <v>110</v>
      </c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70" t="s">
        <v>0</v>
      </c>
      <c r="B613" s="147" t="s">
        <v>1</v>
      </c>
      <c r="C613" s="148" t="s">
        <v>74</v>
      </c>
      <c r="D613" s="149"/>
      <c r="E613" s="149"/>
      <c r="F613" s="149"/>
      <c r="G613" s="149"/>
      <c r="H613" s="149"/>
      <c r="I613" s="149"/>
      <c r="J613" s="149"/>
      <c r="K613" s="147" t="s">
        <v>2</v>
      </c>
    </row>
    <row r="614" spans="1:11" ht="98.25" customHeight="1">
      <c r="A614" s="171"/>
      <c r="B614" s="147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7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88975384</v>
      </c>
      <c r="D616" s="60">
        <f aca="true" t="shared" si="147" ref="D616:J616">SUM(D617:D620)</f>
        <v>12926400</v>
      </c>
      <c r="E616" s="60">
        <f t="shared" si="147"/>
        <v>11504307</v>
      </c>
      <c r="F616" s="60">
        <f t="shared" si="147"/>
        <v>12226476</v>
      </c>
      <c r="G616" s="60">
        <f t="shared" si="147"/>
        <v>11905381</v>
      </c>
      <c r="H616" s="114">
        <f t="shared" si="147"/>
        <v>13470940</v>
      </c>
      <c r="I616" s="60">
        <f t="shared" si="147"/>
        <v>13470940</v>
      </c>
      <c r="J616" s="60">
        <f t="shared" si="147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8" ref="E617:J617">E625</f>
        <v>0</v>
      </c>
      <c r="F617" s="57">
        <f t="shared" si="148"/>
        <v>0</v>
      </c>
      <c r="G617" s="57">
        <f t="shared" si="148"/>
        <v>0</v>
      </c>
      <c r="H617" s="115">
        <f t="shared" si="148"/>
        <v>0</v>
      </c>
      <c r="I617" s="57">
        <f t="shared" si="148"/>
        <v>0</v>
      </c>
      <c r="J617" s="57">
        <f t="shared" si="148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9" ref="D618:J620">D626</f>
        <v>0</v>
      </c>
      <c r="E618" s="57">
        <f t="shared" si="149"/>
        <v>0</v>
      </c>
      <c r="F618" s="57">
        <f t="shared" si="149"/>
        <v>0</v>
      </c>
      <c r="G618" s="57">
        <f t="shared" si="149"/>
        <v>0</v>
      </c>
      <c r="H618" s="115">
        <f t="shared" si="149"/>
        <v>0</v>
      </c>
      <c r="I618" s="57">
        <f t="shared" si="149"/>
        <v>0</v>
      </c>
      <c r="J618" s="57">
        <f t="shared" si="149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88975384</v>
      </c>
      <c r="D619" s="57">
        <f t="shared" si="149"/>
        <v>12926400</v>
      </c>
      <c r="E619" s="57">
        <f t="shared" si="149"/>
        <v>11504307</v>
      </c>
      <c r="F619" s="57">
        <f t="shared" si="149"/>
        <v>12226476</v>
      </c>
      <c r="G619" s="57">
        <f t="shared" si="149"/>
        <v>11905381</v>
      </c>
      <c r="H619" s="115">
        <f t="shared" si="149"/>
        <v>13470940</v>
      </c>
      <c r="I619" s="57">
        <f t="shared" si="149"/>
        <v>13470940</v>
      </c>
      <c r="J619" s="57">
        <f t="shared" si="149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9"/>
        <v>0</v>
      </c>
      <c r="E620" s="57">
        <f t="shared" si="149"/>
        <v>0</v>
      </c>
      <c r="F620" s="57">
        <f t="shared" si="149"/>
        <v>0</v>
      </c>
      <c r="G620" s="57">
        <f t="shared" si="149"/>
        <v>0</v>
      </c>
      <c r="H620" s="115">
        <f t="shared" si="149"/>
        <v>0</v>
      </c>
      <c r="I620" s="57">
        <f t="shared" si="149"/>
        <v>0</v>
      </c>
      <c r="J620" s="57">
        <f t="shared" si="149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8"/>
      <c r="C622" s="139"/>
      <c r="D622" s="139"/>
      <c r="E622" s="139"/>
      <c r="F622" s="139"/>
      <c r="G622" s="139"/>
      <c r="H622" s="139"/>
      <c r="I622" s="139"/>
      <c r="J622" s="139"/>
      <c r="K622" s="140"/>
    </row>
    <row r="623" spans="1:11" ht="15">
      <c r="A623" s="25"/>
      <c r="B623" s="141" t="s">
        <v>11</v>
      </c>
      <c r="C623" s="141"/>
      <c r="D623" s="141"/>
      <c r="E623" s="141"/>
      <c r="F623" s="141"/>
      <c r="G623" s="141"/>
      <c r="H623" s="141"/>
      <c r="I623" s="141"/>
      <c r="J623" s="141"/>
      <c r="K623" s="141"/>
    </row>
    <row r="624" spans="1:11" ht="29.25">
      <c r="A624" s="25"/>
      <c r="B624" s="26" t="s">
        <v>12</v>
      </c>
      <c r="C624" s="67">
        <f>SUM(C625:C628)</f>
        <v>88975384</v>
      </c>
      <c r="D624" s="67">
        <f aca="true" t="shared" si="150" ref="D624:J624">SUM(D625:D628)</f>
        <v>12926400</v>
      </c>
      <c r="E624" s="67">
        <f t="shared" si="150"/>
        <v>11504307</v>
      </c>
      <c r="F624" s="67">
        <f t="shared" si="150"/>
        <v>12226476</v>
      </c>
      <c r="G624" s="67">
        <f t="shared" si="150"/>
        <v>11905381</v>
      </c>
      <c r="H624" s="131">
        <f t="shared" si="150"/>
        <v>13470940</v>
      </c>
      <c r="I624" s="67">
        <f t="shared" si="150"/>
        <v>13470940</v>
      </c>
      <c r="J624" s="67">
        <f t="shared" si="150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51" ref="E625:J625">E630</f>
        <v>0</v>
      </c>
      <c r="F625" s="68">
        <f t="shared" si="151"/>
        <v>0</v>
      </c>
      <c r="G625" s="68">
        <f t="shared" si="151"/>
        <v>0</v>
      </c>
      <c r="H625" s="126">
        <f t="shared" si="151"/>
        <v>0</v>
      </c>
      <c r="I625" s="68">
        <f t="shared" si="151"/>
        <v>0</v>
      </c>
      <c r="J625" s="68">
        <f t="shared" si="151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2" ref="D626:J628">D631</f>
        <v>0</v>
      </c>
      <c r="E626" s="68">
        <f t="shared" si="152"/>
        <v>0</v>
      </c>
      <c r="F626" s="68">
        <f t="shared" si="152"/>
        <v>0</v>
      </c>
      <c r="G626" s="68">
        <f t="shared" si="152"/>
        <v>0</v>
      </c>
      <c r="H626" s="126">
        <f t="shared" si="152"/>
        <v>0</v>
      </c>
      <c r="I626" s="68">
        <f t="shared" si="152"/>
        <v>0</v>
      </c>
      <c r="J626" s="68">
        <f t="shared" si="152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88975384</v>
      </c>
      <c r="D627" s="68">
        <f t="shared" si="152"/>
        <v>12926400</v>
      </c>
      <c r="E627" s="68">
        <f t="shared" si="152"/>
        <v>11504307</v>
      </c>
      <c r="F627" s="68">
        <f t="shared" si="152"/>
        <v>12226476</v>
      </c>
      <c r="G627" s="68">
        <f t="shared" si="152"/>
        <v>11905381</v>
      </c>
      <c r="H627" s="126">
        <f t="shared" si="152"/>
        <v>13470940</v>
      </c>
      <c r="I627" s="68">
        <f t="shared" si="152"/>
        <v>13470940</v>
      </c>
      <c r="J627" s="68">
        <f t="shared" si="152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2"/>
        <v>0</v>
      </c>
      <c r="E628" s="68">
        <f t="shared" si="152"/>
        <v>0</v>
      </c>
      <c r="F628" s="68">
        <f t="shared" si="152"/>
        <v>0</v>
      </c>
      <c r="G628" s="68">
        <f t="shared" si="152"/>
        <v>0</v>
      </c>
      <c r="H628" s="126">
        <f t="shared" si="152"/>
        <v>0</v>
      </c>
      <c r="I628" s="68">
        <f t="shared" si="152"/>
        <v>0</v>
      </c>
      <c r="J628" s="68">
        <f t="shared" si="152"/>
        <v>0</v>
      </c>
      <c r="K628" s="31"/>
    </row>
    <row r="629" spans="1:11" ht="157.5">
      <c r="A629" s="25"/>
      <c r="B629" s="45" t="s">
        <v>97</v>
      </c>
      <c r="C629" s="69">
        <f>SUM(C630:C633)</f>
        <v>88975384</v>
      </c>
      <c r="D629" s="69">
        <f aca="true" t="shared" si="153" ref="D629:J629">SUM(D630:D633)</f>
        <v>12926400</v>
      </c>
      <c r="E629" s="69">
        <f t="shared" si="153"/>
        <v>11504307</v>
      </c>
      <c r="F629" s="69">
        <f t="shared" si="153"/>
        <v>12226476</v>
      </c>
      <c r="G629" s="69">
        <f t="shared" si="153"/>
        <v>11905381</v>
      </c>
      <c r="H629" s="132">
        <f t="shared" si="153"/>
        <v>13470940</v>
      </c>
      <c r="I629" s="69">
        <f t="shared" si="153"/>
        <v>13470940</v>
      </c>
      <c r="J629" s="69">
        <f t="shared" si="153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5" spans="3:10" ht="15">
      <c r="C635" s="47"/>
      <c r="D635" s="47"/>
      <c r="E635" s="97"/>
      <c r="F635" s="90"/>
      <c r="G635" s="90"/>
      <c r="H635" s="136"/>
      <c r="I635" s="47"/>
      <c r="J635" s="47">
        <f>K586+K512+K477+K451+K342+K219+K109+K24</f>
        <v>0</v>
      </c>
    </row>
    <row r="636" spans="1:11" ht="113.25" customHeight="1">
      <c r="A636" s="1"/>
      <c r="B636" s="2"/>
      <c r="C636" s="3"/>
      <c r="D636" s="4"/>
      <c r="E636" s="4"/>
      <c r="F636" s="4"/>
      <c r="G636" s="3"/>
      <c r="H636" s="107"/>
      <c r="I636" s="100"/>
      <c r="J636" s="142" t="s">
        <v>138</v>
      </c>
      <c r="K636" s="142"/>
    </row>
    <row r="637" spans="1:11" ht="36" customHeight="1">
      <c r="A637" s="143" t="s">
        <v>91</v>
      </c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</row>
    <row r="638" spans="1:11" ht="15">
      <c r="A638" s="1"/>
      <c r="B638" s="2"/>
      <c r="C638" s="3"/>
      <c r="D638" s="3"/>
      <c r="E638" s="3"/>
      <c r="F638" s="3"/>
      <c r="G638" s="3"/>
      <c r="H638" s="107"/>
      <c r="I638" s="3"/>
      <c r="J638" s="3"/>
      <c r="K638" s="5"/>
    </row>
    <row r="639" spans="1:11" ht="15">
      <c r="A639" s="1"/>
      <c r="B639" s="2"/>
      <c r="C639" s="3"/>
      <c r="D639" s="3"/>
      <c r="E639" s="3"/>
      <c r="F639" s="3"/>
      <c r="G639" s="3"/>
      <c r="H639" s="107"/>
      <c r="I639" s="3"/>
      <c r="J639" s="3"/>
      <c r="K639" s="5"/>
    </row>
    <row r="640" spans="1:11" ht="15">
      <c r="A640" s="170" t="s">
        <v>0</v>
      </c>
      <c r="B640" s="147" t="s">
        <v>1</v>
      </c>
      <c r="C640" s="148" t="s">
        <v>74</v>
      </c>
      <c r="D640" s="149"/>
      <c r="E640" s="149"/>
      <c r="F640" s="149"/>
      <c r="G640" s="149"/>
      <c r="H640" s="149"/>
      <c r="I640" s="149"/>
      <c r="J640" s="149"/>
      <c r="K640" s="147" t="s">
        <v>2</v>
      </c>
    </row>
    <row r="641" spans="1:11" ht="99" customHeight="1">
      <c r="A641" s="171"/>
      <c r="B641" s="147"/>
      <c r="C641" s="21" t="s">
        <v>3</v>
      </c>
      <c r="D641" s="22">
        <v>2014</v>
      </c>
      <c r="E641" s="22">
        <v>2015</v>
      </c>
      <c r="F641" s="22">
        <v>2016</v>
      </c>
      <c r="G641" s="22">
        <v>2017</v>
      </c>
      <c r="H641" s="113">
        <v>2018</v>
      </c>
      <c r="I641" s="22">
        <v>2019</v>
      </c>
      <c r="J641" s="22">
        <v>2020</v>
      </c>
      <c r="K641" s="147"/>
    </row>
    <row r="642" spans="1:11" ht="15">
      <c r="A642" s="23">
        <v>1</v>
      </c>
      <c r="B642" s="24" t="s">
        <v>4</v>
      </c>
      <c r="C642" s="21">
        <v>3</v>
      </c>
      <c r="D642" s="22">
        <v>4</v>
      </c>
      <c r="E642" s="22">
        <v>5</v>
      </c>
      <c r="F642" s="22">
        <v>6</v>
      </c>
      <c r="G642" s="22">
        <v>7</v>
      </c>
      <c r="H642" s="113">
        <v>8</v>
      </c>
      <c r="I642" s="22">
        <v>9</v>
      </c>
      <c r="J642" s="22">
        <v>10</v>
      </c>
      <c r="K642" s="22">
        <v>11</v>
      </c>
    </row>
    <row r="643" spans="1:11" ht="57.75">
      <c r="A643" s="25"/>
      <c r="B643" s="26" t="s">
        <v>10</v>
      </c>
      <c r="C643" s="60">
        <f>SUM(C644:C647)</f>
        <v>1100000</v>
      </c>
      <c r="D643" s="60">
        <f aca="true" t="shared" si="154" ref="D643:J643">SUM(D644:D647)</f>
        <v>0</v>
      </c>
      <c r="E643" s="60">
        <f t="shared" si="154"/>
        <v>0</v>
      </c>
      <c r="F643" s="60">
        <f t="shared" si="154"/>
        <v>100000</v>
      </c>
      <c r="G643" s="60">
        <f t="shared" si="154"/>
        <v>0</v>
      </c>
      <c r="H643" s="114">
        <f t="shared" si="154"/>
        <v>1000000</v>
      </c>
      <c r="I643" s="60">
        <f t="shared" si="154"/>
        <v>0</v>
      </c>
      <c r="J643" s="60">
        <f t="shared" si="154"/>
        <v>0</v>
      </c>
      <c r="K643" s="28"/>
    </row>
    <row r="644" spans="1:11" ht="15">
      <c r="A644" s="25">
        <f>A643+1</f>
        <v>1</v>
      </c>
      <c r="B644" s="29" t="s">
        <v>6</v>
      </c>
      <c r="C644" s="57">
        <f>SUM(D644:J644)</f>
        <v>0</v>
      </c>
      <c r="D644" s="57">
        <f>D652</f>
        <v>0</v>
      </c>
      <c r="E644" s="57">
        <f aca="true" t="shared" si="155" ref="E644:J644">E652</f>
        <v>0</v>
      </c>
      <c r="F644" s="57">
        <f t="shared" si="155"/>
        <v>0</v>
      </c>
      <c r="G644" s="57">
        <f t="shared" si="155"/>
        <v>0</v>
      </c>
      <c r="H644" s="115">
        <f t="shared" si="155"/>
        <v>0</v>
      </c>
      <c r="I644" s="57">
        <f t="shared" si="155"/>
        <v>0</v>
      </c>
      <c r="J644" s="57">
        <f t="shared" si="155"/>
        <v>0</v>
      </c>
      <c r="K644" s="31"/>
    </row>
    <row r="645" spans="1:11" ht="15">
      <c r="A645" s="25">
        <f>A644+1</f>
        <v>2</v>
      </c>
      <c r="B645" s="29" t="s">
        <v>7</v>
      </c>
      <c r="C645" s="57">
        <f>SUM(D645:J645)</f>
        <v>1000000</v>
      </c>
      <c r="D645" s="57">
        <f aca="true" t="shared" si="156" ref="D645:J647">D653</f>
        <v>0</v>
      </c>
      <c r="E645" s="57">
        <f t="shared" si="156"/>
        <v>0</v>
      </c>
      <c r="F645" s="57">
        <f t="shared" si="156"/>
        <v>0</v>
      </c>
      <c r="G645" s="57">
        <f t="shared" si="156"/>
        <v>0</v>
      </c>
      <c r="H645" s="115">
        <f t="shared" si="156"/>
        <v>1000000</v>
      </c>
      <c r="I645" s="57">
        <f t="shared" si="156"/>
        <v>0</v>
      </c>
      <c r="J645" s="57">
        <f t="shared" si="156"/>
        <v>0</v>
      </c>
      <c r="K645" s="31"/>
    </row>
    <row r="646" spans="1:11" ht="15">
      <c r="A646" s="25">
        <f>A645+1</f>
        <v>3</v>
      </c>
      <c r="B646" s="29" t="s">
        <v>8</v>
      </c>
      <c r="C646" s="57">
        <f>SUM(D646:J646)</f>
        <v>100000</v>
      </c>
      <c r="D646" s="57">
        <f t="shared" si="156"/>
        <v>0</v>
      </c>
      <c r="E646" s="57">
        <f t="shared" si="156"/>
        <v>0</v>
      </c>
      <c r="F646" s="57">
        <f t="shared" si="156"/>
        <v>100000</v>
      </c>
      <c r="G646" s="57">
        <f t="shared" si="156"/>
        <v>0</v>
      </c>
      <c r="H646" s="115">
        <f t="shared" si="156"/>
        <v>0</v>
      </c>
      <c r="I646" s="57">
        <f t="shared" si="156"/>
        <v>0</v>
      </c>
      <c r="J646" s="57">
        <f t="shared" si="156"/>
        <v>0</v>
      </c>
      <c r="K646" s="31"/>
    </row>
    <row r="647" spans="1:11" ht="15">
      <c r="A647" s="25">
        <f>A646+1</f>
        <v>4</v>
      </c>
      <c r="B647" s="29" t="s">
        <v>9</v>
      </c>
      <c r="C647" s="57">
        <f>SUM(D647:J647)</f>
        <v>0</v>
      </c>
      <c r="D647" s="57">
        <f t="shared" si="156"/>
        <v>0</v>
      </c>
      <c r="E647" s="57">
        <f t="shared" si="156"/>
        <v>0</v>
      </c>
      <c r="F647" s="57">
        <f t="shared" si="156"/>
        <v>0</v>
      </c>
      <c r="G647" s="57">
        <f t="shared" si="156"/>
        <v>0</v>
      </c>
      <c r="H647" s="115">
        <f t="shared" si="156"/>
        <v>0</v>
      </c>
      <c r="I647" s="57">
        <f t="shared" si="156"/>
        <v>0</v>
      </c>
      <c r="J647" s="57">
        <f t="shared" si="156"/>
        <v>0</v>
      </c>
      <c r="K647" s="31"/>
    </row>
    <row r="648" spans="1:11" ht="15">
      <c r="A648" s="25"/>
      <c r="B648" s="32"/>
      <c r="C648" s="57"/>
      <c r="D648" s="57"/>
      <c r="E648" s="57"/>
      <c r="F648" s="57"/>
      <c r="G648" s="57"/>
      <c r="H648" s="115"/>
      <c r="I648" s="57"/>
      <c r="J648" s="57"/>
      <c r="K648" s="31"/>
    </row>
    <row r="649" spans="1:11" ht="18.75">
      <c r="A649" s="25"/>
      <c r="B649" s="138"/>
      <c r="C649" s="139"/>
      <c r="D649" s="139"/>
      <c r="E649" s="139"/>
      <c r="F649" s="139"/>
      <c r="G649" s="139"/>
      <c r="H649" s="139"/>
      <c r="I649" s="139"/>
      <c r="J649" s="139"/>
      <c r="K649" s="140"/>
    </row>
    <row r="650" spans="1:11" ht="15">
      <c r="A650" s="25"/>
      <c r="B650" s="141" t="s">
        <v>11</v>
      </c>
      <c r="C650" s="141"/>
      <c r="D650" s="141"/>
      <c r="E650" s="141"/>
      <c r="F650" s="141"/>
      <c r="G650" s="141"/>
      <c r="H650" s="141"/>
      <c r="I650" s="141"/>
      <c r="J650" s="141"/>
      <c r="K650" s="141"/>
    </row>
    <row r="651" spans="1:11" ht="29.25">
      <c r="A651" s="25"/>
      <c r="B651" s="26" t="s">
        <v>12</v>
      </c>
      <c r="C651" s="67">
        <f>SUM(C652:C655)</f>
        <v>1100000</v>
      </c>
      <c r="D651" s="67">
        <f aca="true" t="shared" si="157" ref="D651:J651">SUM(D652:D655)</f>
        <v>0</v>
      </c>
      <c r="E651" s="67">
        <f t="shared" si="157"/>
        <v>0</v>
      </c>
      <c r="F651" s="67">
        <f t="shared" si="157"/>
        <v>100000</v>
      </c>
      <c r="G651" s="67">
        <f t="shared" si="157"/>
        <v>0</v>
      </c>
      <c r="H651" s="131">
        <f t="shared" si="157"/>
        <v>1000000</v>
      </c>
      <c r="I651" s="67">
        <f t="shared" si="157"/>
        <v>0</v>
      </c>
      <c r="J651" s="67">
        <f t="shared" si="157"/>
        <v>0</v>
      </c>
      <c r="K651" s="41"/>
    </row>
    <row r="652" spans="1:11" ht="15">
      <c r="A652" s="25">
        <f>A651+1</f>
        <v>1</v>
      </c>
      <c r="B652" s="29" t="s">
        <v>6</v>
      </c>
      <c r="C652" s="68">
        <f>SUM(D652:J652)</f>
        <v>0</v>
      </c>
      <c r="D652" s="68">
        <f>D657</f>
        <v>0</v>
      </c>
      <c r="E652" s="68">
        <f aca="true" t="shared" si="158" ref="E652:J652">E657</f>
        <v>0</v>
      </c>
      <c r="F652" s="68">
        <f t="shared" si="158"/>
        <v>0</v>
      </c>
      <c r="G652" s="68">
        <f t="shared" si="158"/>
        <v>0</v>
      </c>
      <c r="H652" s="126">
        <f t="shared" si="158"/>
        <v>0</v>
      </c>
      <c r="I652" s="68">
        <f t="shared" si="158"/>
        <v>0</v>
      </c>
      <c r="J652" s="68">
        <f t="shared" si="158"/>
        <v>0</v>
      </c>
      <c r="K652" s="31"/>
    </row>
    <row r="653" spans="1:11" ht="15">
      <c r="A653" s="25">
        <f>A652+1</f>
        <v>2</v>
      </c>
      <c r="B653" s="29" t="s">
        <v>7</v>
      </c>
      <c r="C653" s="68">
        <f>SUM(D653:J653)</f>
        <v>1000000</v>
      </c>
      <c r="D653" s="68">
        <f aca="true" t="shared" si="159" ref="D653:J655">D658</f>
        <v>0</v>
      </c>
      <c r="E653" s="68">
        <f t="shared" si="159"/>
        <v>0</v>
      </c>
      <c r="F653" s="68">
        <f t="shared" si="159"/>
        <v>0</v>
      </c>
      <c r="G653" s="68">
        <f t="shared" si="159"/>
        <v>0</v>
      </c>
      <c r="H653" s="126">
        <f>H658+H663</f>
        <v>1000000</v>
      </c>
      <c r="I653" s="68">
        <f t="shared" si="159"/>
        <v>0</v>
      </c>
      <c r="J653" s="68">
        <f t="shared" si="159"/>
        <v>0</v>
      </c>
      <c r="K653" s="31"/>
    </row>
    <row r="654" spans="1:11" ht="15">
      <c r="A654" s="25">
        <f>A653+1</f>
        <v>3</v>
      </c>
      <c r="B654" s="29" t="s">
        <v>8</v>
      </c>
      <c r="C654" s="68">
        <f>SUM(D654:J654)</f>
        <v>100000</v>
      </c>
      <c r="D654" s="68">
        <f t="shared" si="159"/>
        <v>0</v>
      </c>
      <c r="E654" s="68">
        <f t="shared" si="159"/>
        <v>0</v>
      </c>
      <c r="F654" s="68">
        <f t="shared" si="159"/>
        <v>100000</v>
      </c>
      <c r="G654" s="68">
        <f t="shared" si="159"/>
        <v>0</v>
      </c>
      <c r="H654" s="126">
        <f>H659+H664</f>
        <v>0</v>
      </c>
      <c r="I654" s="68">
        <f t="shared" si="159"/>
        <v>0</v>
      </c>
      <c r="J654" s="68">
        <f t="shared" si="159"/>
        <v>0</v>
      </c>
      <c r="K654" s="31"/>
    </row>
    <row r="655" spans="1:11" ht="15">
      <c r="A655" s="25">
        <f>A654+1</f>
        <v>4</v>
      </c>
      <c r="B655" s="29" t="s">
        <v>9</v>
      </c>
      <c r="C655" s="68">
        <f>SUM(D655:J655)</f>
        <v>0</v>
      </c>
      <c r="D655" s="68">
        <f t="shared" si="159"/>
        <v>0</v>
      </c>
      <c r="E655" s="68">
        <f t="shared" si="159"/>
        <v>0</v>
      </c>
      <c r="F655" s="68">
        <f t="shared" si="159"/>
        <v>0</v>
      </c>
      <c r="G655" s="68">
        <f t="shared" si="159"/>
        <v>0</v>
      </c>
      <c r="H655" s="126">
        <f>H660+H665</f>
        <v>0</v>
      </c>
      <c r="I655" s="68">
        <f t="shared" si="159"/>
        <v>0</v>
      </c>
      <c r="J655" s="68">
        <f t="shared" si="159"/>
        <v>0</v>
      </c>
      <c r="K655" s="31"/>
    </row>
    <row r="656" spans="1:11" ht="141.75">
      <c r="A656" s="25"/>
      <c r="B656" s="45" t="s">
        <v>92</v>
      </c>
      <c r="C656" s="69">
        <f>SUM(C657:C660)</f>
        <v>100000</v>
      </c>
      <c r="D656" s="69">
        <f aca="true" t="shared" si="160" ref="D656:J656">SUM(D657:D660)</f>
        <v>0</v>
      </c>
      <c r="E656" s="69">
        <f t="shared" si="160"/>
        <v>0</v>
      </c>
      <c r="F656" s="69">
        <f t="shared" si="160"/>
        <v>100000</v>
      </c>
      <c r="G656" s="69">
        <f t="shared" si="160"/>
        <v>0</v>
      </c>
      <c r="H656" s="132">
        <f t="shared" si="160"/>
        <v>0</v>
      </c>
      <c r="I656" s="69">
        <f t="shared" si="160"/>
        <v>0</v>
      </c>
      <c r="J656" s="69">
        <f t="shared" si="160"/>
        <v>0</v>
      </c>
      <c r="K656" s="36"/>
    </row>
    <row r="657" spans="1:11" ht="15">
      <c r="A657" s="25">
        <v>1</v>
      </c>
      <c r="B657" s="29" t="s">
        <v>6</v>
      </c>
      <c r="C657" s="68">
        <f>SUM(D657:J657)</f>
        <v>0</v>
      </c>
      <c r="D657" s="68"/>
      <c r="E657" s="68"/>
      <c r="F657" s="68"/>
      <c r="G657" s="68"/>
      <c r="H657" s="126"/>
      <c r="I657" s="68"/>
      <c r="J657" s="68"/>
      <c r="K657" s="31"/>
    </row>
    <row r="658" spans="1:11" ht="15">
      <c r="A658" s="25">
        <v>2</v>
      </c>
      <c r="B658" s="29" t="s">
        <v>7</v>
      </c>
      <c r="C658" s="68">
        <f>SUM(D658:J658)</f>
        <v>0</v>
      </c>
      <c r="D658" s="68"/>
      <c r="E658" s="68"/>
      <c r="F658" s="68"/>
      <c r="G658" s="68"/>
      <c r="H658" s="126"/>
      <c r="I658" s="68"/>
      <c r="J658" s="68"/>
      <c r="K658" s="37"/>
    </row>
    <row r="659" spans="1:11" ht="15">
      <c r="A659" s="25">
        <v>3</v>
      </c>
      <c r="B659" s="29" t="s">
        <v>8</v>
      </c>
      <c r="C659" s="68">
        <f>SUM(D659:J659)</f>
        <v>100000</v>
      </c>
      <c r="D659" s="68"/>
      <c r="E659" s="68"/>
      <c r="F659" s="68">
        <v>100000</v>
      </c>
      <c r="G659" s="68"/>
      <c r="H659" s="126"/>
      <c r="I659" s="68"/>
      <c r="J659" s="68"/>
      <c r="K659" s="31"/>
    </row>
    <row r="660" spans="1:11" ht="15">
      <c r="A660" s="25">
        <v>4</v>
      </c>
      <c r="B660" s="29" t="s">
        <v>9</v>
      </c>
      <c r="C660" s="68">
        <f>SUM(D660:J660)</f>
        <v>0</v>
      </c>
      <c r="D660" s="30"/>
      <c r="E660" s="30"/>
      <c r="F660" s="30"/>
      <c r="G660" s="30"/>
      <c r="H660" s="117"/>
      <c r="I660" s="30"/>
      <c r="J660" s="30"/>
      <c r="K660" s="31"/>
    </row>
    <row r="661" spans="1:11" ht="189">
      <c r="A661" s="25"/>
      <c r="B661" s="45" t="s">
        <v>123</v>
      </c>
      <c r="C661" s="69">
        <f>SUM(C662:C665)</f>
        <v>1000000</v>
      </c>
      <c r="D661" s="69">
        <f aca="true" t="shared" si="161" ref="D661:J661">SUM(D662:D665)</f>
        <v>0</v>
      </c>
      <c r="E661" s="69">
        <f t="shared" si="161"/>
        <v>0</v>
      </c>
      <c r="F661" s="69">
        <f t="shared" si="161"/>
        <v>0</v>
      </c>
      <c r="G661" s="69">
        <f t="shared" si="161"/>
        <v>0</v>
      </c>
      <c r="H661" s="132">
        <f t="shared" si="161"/>
        <v>1000000</v>
      </c>
      <c r="I661" s="69">
        <f t="shared" si="161"/>
        <v>0</v>
      </c>
      <c r="J661" s="69">
        <f t="shared" si="161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1000000</v>
      </c>
      <c r="D663" s="68"/>
      <c r="E663" s="68"/>
      <c r="F663" s="68"/>
      <c r="G663" s="68"/>
      <c r="H663" s="126">
        <v>1000000</v>
      </c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0</v>
      </c>
      <c r="D664" s="68"/>
      <c r="E664" s="68"/>
      <c r="F664" s="68"/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8" spans="1:11" ht="114" customHeight="1">
      <c r="A668" s="1"/>
      <c r="B668" s="2"/>
      <c r="C668" s="3"/>
      <c r="D668" s="4"/>
      <c r="E668" s="4"/>
      <c r="F668" s="4"/>
      <c r="G668" s="3"/>
      <c r="H668" s="107"/>
      <c r="I668" s="100"/>
      <c r="J668" s="142" t="s">
        <v>139</v>
      </c>
      <c r="K668" s="142"/>
    </row>
    <row r="669" spans="1:11" ht="33.75" customHeight="1">
      <c r="A669" s="143" t="s">
        <v>98</v>
      </c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</row>
    <row r="670" spans="1:11" ht="15">
      <c r="A670" s="1"/>
      <c r="B670" s="2"/>
      <c r="C670" s="3"/>
      <c r="D670" s="3"/>
      <c r="E670" s="3"/>
      <c r="F670" s="3"/>
      <c r="G670" s="3"/>
      <c r="H670" s="107"/>
      <c r="I670" s="3"/>
      <c r="J670" s="3"/>
      <c r="K670" s="5"/>
    </row>
    <row r="671" spans="1:11" ht="15">
      <c r="A671" s="1"/>
      <c r="B671" s="2"/>
      <c r="C671" s="3"/>
      <c r="D671" s="3"/>
      <c r="E671" s="3"/>
      <c r="F671" s="3"/>
      <c r="G671" s="3"/>
      <c r="H671" s="107"/>
      <c r="I671" s="3"/>
      <c r="J671" s="3"/>
      <c r="K671" s="5"/>
    </row>
    <row r="672" spans="1:11" ht="15">
      <c r="A672" s="170" t="s">
        <v>0</v>
      </c>
      <c r="B672" s="147" t="s">
        <v>1</v>
      </c>
      <c r="C672" s="148" t="s">
        <v>74</v>
      </c>
      <c r="D672" s="149"/>
      <c r="E672" s="149"/>
      <c r="F672" s="149"/>
      <c r="G672" s="149"/>
      <c r="H672" s="149"/>
      <c r="I672" s="149"/>
      <c r="J672" s="149"/>
      <c r="K672" s="147" t="s">
        <v>2</v>
      </c>
    </row>
    <row r="673" spans="1:11" ht="88.5" customHeight="1">
      <c r="A673" s="171"/>
      <c r="B673" s="147"/>
      <c r="C673" s="21" t="s">
        <v>3</v>
      </c>
      <c r="D673" s="22">
        <v>2014</v>
      </c>
      <c r="E673" s="22">
        <v>2015</v>
      </c>
      <c r="F673" s="22">
        <v>2016</v>
      </c>
      <c r="G673" s="22">
        <v>2017</v>
      </c>
      <c r="H673" s="113">
        <v>2018</v>
      </c>
      <c r="I673" s="22">
        <v>2019</v>
      </c>
      <c r="J673" s="22">
        <v>2020</v>
      </c>
      <c r="K673" s="147"/>
    </row>
    <row r="674" spans="1:11" ht="15">
      <c r="A674" s="23">
        <v>1</v>
      </c>
      <c r="B674" s="24" t="s">
        <v>4</v>
      </c>
      <c r="C674" s="21">
        <v>3</v>
      </c>
      <c r="D674" s="22">
        <v>4</v>
      </c>
      <c r="E674" s="22">
        <v>5</v>
      </c>
      <c r="F674" s="22">
        <v>6</v>
      </c>
      <c r="G674" s="22">
        <v>7</v>
      </c>
      <c r="H674" s="113">
        <v>8</v>
      </c>
      <c r="I674" s="22">
        <v>9</v>
      </c>
      <c r="J674" s="22">
        <v>10</v>
      </c>
      <c r="K674" s="22">
        <v>11</v>
      </c>
    </row>
    <row r="675" spans="1:11" ht="57.75">
      <c r="A675" s="25"/>
      <c r="B675" s="26" t="s">
        <v>10</v>
      </c>
      <c r="C675" s="60">
        <f>SUM(C676:C679)</f>
        <v>931000</v>
      </c>
      <c r="D675" s="60">
        <f aca="true" t="shared" si="162" ref="D675:J675">SUM(D676:D679)</f>
        <v>0</v>
      </c>
      <c r="E675" s="60">
        <f t="shared" si="162"/>
        <v>0</v>
      </c>
      <c r="F675" s="60">
        <f t="shared" si="162"/>
        <v>186200</v>
      </c>
      <c r="G675" s="60">
        <f t="shared" si="162"/>
        <v>186200</v>
      </c>
      <c r="H675" s="114">
        <f t="shared" si="162"/>
        <v>186200</v>
      </c>
      <c r="I675" s="60">
        <f t="shared" si="162"/>
        <v>186200</v>
      </c>
      <c r="J675" s="60">
        <f t="shared" si="162"/>
        <v>186200</v>
      </c>
      <c r="K675" s="28"/>
    </row>
    <row r="676" spans="1:11" ht="15">
      <c r="A676" s="25">
        <f>A675+1</f>
        <v>1</v>
      </c>
      <c r="B676" s="29" t="s">
        <v>6</v>
      </c>
      <c r="C676" s="57">
        <f>SUM(D676:J676)</f>
        <v>0</v>
      </c>
      <c r="D676" s="57">
        <f>D684</f>
        <v>0</v>
      </c>
      <c r="E676" s="57">
        <f aca="true" t="shared" si="163" ref="E676:J676">E684</f>
        <v>0</v>
      </c>
      <c r="F676" s="57">
        <f t="shared" si="163"/>
        <v>0</v>
      </c>
      <c r="G676" s="57">
        <f t="shared" si="163"/>
        <v>0</v>
      </c>
      <c r="H676" s="115">
        <f t="shared" si="163"/>
        <v>0</v>
      </c>
      <c r="I676" s="57">
        <f t="shared" si="163"/>
        <v>0</v>
      </c>
      <c r="J676" s="57">
        <f t="shared" si="163"/>
        <v>0</v>
      </c>
      <c r="K676" s="31"/>
    </row>
    <row r="677" spans="1:11" ht="15">
      <c r="A677" s="25">
        <f>A676+1</f>
        <v>2</v>
      </c>
      <c r="B677" s="29" t="s">
        <v>7</v>
      </c>
      <c r="C677" s="57">
        <f>SUM(D677:J677)</f>
        <v>0</v>
      </c>
      <c r="D677" s="57">
        <f aca="true" t="shared" si="164" ref="D677:J679">D685</f>
        <v>0</v>
      </c>
      <c r="E677" s="57">
        <f t="shared" si="164"/>
        <v>0</v>
      </c>
      <c r="F677" s="57">
        <f t="shared" si="164"/>
        <v>0</v>
      </c>
      <c r="G677" s="57">
        <f t="shared" si="164"/>
        <v>0</v>
      </c>
      <c r="H677" s="115">
        <f t="shared" si="164"/>
        <v>0</v>
      </c>
      <c r="I677" s="57">
        <f t="shared" si="164"/>
        <v>0</v>
      </c>
      <c r="J677" s="57">
        <f t="shared" si="164"/>
        <v>0</v>
      </c>
      <c r="K677" s="31"/>
    </row>
    <row r="678" spans="1:11" ht="15">
      <c r="A678" s="25">
        <f>A677+1</f>
        <v>3</v>
      </c>
      <c r="B678" s="29" t="s">
        <v>8</v>
      </c>
      <c r="C678" s="57">
        <f>SUM(D678:J678)</f>
        <v>931000</v>
      </c>
      <c r="D678" s="57">
        <f t="shared" si="164"/>
        <v>0</v>
      </c>
      <c r="E678" s="57">
        <f t="shared" si="164"/>
        <v>0</v>
      </c>
      <c r="F678" s="57">
        <f t="shared" si="164"/>
        <v>186200</v>
      </c>
      <c r="G678" s="57">
        <f t="shared" si="164"/>
        <v>186200</v>
      </c>
      <c r="H678" s="115">
        <f>H686</f>
        <v>186200</v>
      </c>
      <c r="I678" s="57">
        <f t="shared" si="164"/>
        <v>186200</v>
      </c>
      <c r="J678" s="57">
        <f t="shared" si="164"/>
        <v>186200</v>
      </c>
      <c r="K678" s="31"/>
    </row>
    <row r="679" spans="1:11" ht="15">
      <c r="A679" s="25">
        <f>A678+1</f>
        <v>4</v>
      </c>
      <c r="B679" s="29" t="s">
        <v>9</v>
      </c>
      <c r="C679" s="57">
        <f>SUM(D679:J679)</f>
        <v>0</v>
      </c>
      <c r="D679" s="57">
        <f t="shared" si="164"/>
        <v>0</v>
      </c>
      <c r="E679" s="57">
        <f t="shared" si="164"/>
        <v>0</v>
      </c>
      <c r="F679" s="57">
        <f t="shared" si="164"/>
        <v>0</v>
      </c>
      <c r="G679" s="57">
        <f t="shared" si="164"/>
        <v>0</v>
      </c>
      <c r="H679" s="115">
        <f t="shared" si="164"/>
        <v>0</v>
      </c>
      <c r="I679" s="57">
        <f t="shared" si="164"/>
        <v>0</v>
      </c>
      <c r="J679" s="57">
        <f t="shared" si="164"/>
        <v>0</v>
      </c>
      <c r="K679" s="31"/>
    </row>
    <row r="680" spans="1:11" ht="15">
      <c r="A680" s="25"/>
      <c r="B680" s="32"/>
      <c r="C680" s="57"/>
      <c r="D680" s="57"/>
      <c r="E680" s="57"/>
      <c r="F680" s="57"/>
      <c r="G680" s="57"/>
      <c r="H680" s="115"/>
      <c r="I680" s="57"/>
      <c r="J680" s="57"/>
      <c r="K680" s="31"/>
    </row>
    <row r="681" spans="1:11" ht="18.75">
      <c r="A681" s="25"/>
      <c r="B681" s="138"/>
      <c r="C681" s="139"/>
      <c r="D681" s="139"/>
      <c r="E681" s="139"/>
      <c r="F681" s="139"/>
      <c r="G681" s="139"/>
      <c r="H681" s="139"/>
      <c r="I681" s="139"/>
      <c r="J681" s="139"/>
      <c r="K681" s="140"/>
    </row>
    <row r="682" spans="1:11" ht="15">
      <c r="A682" s="25"/>
      <c r="B682" s="141" t="s">
        <v>11</v>
      </c>
      <c r="C682" s="141"/>
      <c r="D682" s="141"/>
      <c r="E682" s="141"/>
      <c r="F682" s="141"/>
      <c r="G682" s="141"/>
      <c r="H682" s="141"/>
      <c r="I682" s="141"/>
      <c r="J682" s="141"/>
      <c r="K682" s="141"/>
    </row>
    <row r="683" spans="1:11" ht="29.25">
      <c r="A683" s="25"/>
      <c r="B683" s="26" t="s">
        <v>12</v>
      </c>
      <c r="C683" s="67">
        <f>SUM(C684:C687)</f>
        <v>931000</v>
      </c>
      <c r="D683" s="67">
        <f aca="true" t="shared" si="165" ref="D683:J683">SUM(D684:D687)</f>
        <v>0</v>
      </c>
      <c r="E683" s="67">
        <f t="shared" si="165"/>
        <v>0</v>
      </c>
      <c r="F683" s="67">
        <f t="shared" si="165"/>
        <v>186200</v>
      </c>
      <c r="G683" s="67">
        <f t="shared" si="165"/>
        <v>186200</v>
      </c>
      <c r="H683" s="131">
        <f t="shared" si="165"/>
        <v>186200</v>
      </c>
      <c r="I683" s="67">
        <f t="shared" si="165"/>
        <v>186200</v>
      </c>
      <c r="J683" s="67">
        <f t="shared" si="165"/>
        <v>186200</v>
      </c>
      <c r="K683" s="41"/>
    </row>
    <row r="684" spans="1:11" ht="15">
      <c r="A684" s="25">
        <f>A683+1</f>
        <v>1</v>
      </c>
      <c r="B684" s="29" t="s">
        <v>6</v>
      </c>
      <c r="C684" s="68">
        <f>SUM(D684:J684)</f>
        <v>0</v>
      </c>
      <c r="D684" s="68">
        <f>D689+D694</f>
        <v>0</v>
      </c>
      <c r="E684" s="68">
        <f aca="true" t="shared" si="166" ref="E684:J684">E689+E694</f>
        <v>0</v>
      </c>
      <c r="F684" s="68">
        <f t="shared" si="166"/>
        <v>0</v>
      </c>
      <c r="G684" s="68">
        <f t="shared" si="166"/>
        <v>0</v>
      </c>
      <c r="H684" s="126">
        <f t="shared" si="166"/>
        <v>0</v>
      </c>
      <c r="I684" s="68">
        <f t="shared" si="166"/>
        <v>0</v>
      </c>
      <c r="J684" s="68">
        <f t="shared" si="166"/>
        <v>0</v>
      </c>
      <c r="K684" s="31"/>
    </row>
    <row r="685" spans="1:11" ht="15">
      <c r="A685" s="25">
        <f>A684+1</f>
        <v>2</v>
      </c>
      <c r="B685" s="29" t="s">
        <v>7</v>
      </c>
      <c r="C685" s="68">
        <f>SUM(D685:J685)</f>
        <v>0</v>
      </c>
      <c r="D685" s="68">
        <f aca="true" t="shared" si="167" ref="D685:J687">D690+D695</f>
        <v>0</v>
      </c>
      <c r="E685" s="68">
        <f t="shared" si="167"/>
        <v>0</v>
      </c>
      <c r="F685" s="68">
        <f t="shared" si="167"/>
        <v>0</v>
      </c>
      <c r="G685" s="68">
        <f t="shared" si="167"/>
        <v>0</v>
      </c>
      <c r="H685" s="126">
        <f t="shared" si="167"/>
        <v>0</v>
      </c>
      <c r="I685" s="68">
        <f t="shared" si="167"/>
        <v>0</v>
      </c>
      <c r="J685" s="68">
        <f t="shared" si="167"/>
        <v>0</v>
      </c>
      <c r="K685" s="31"/>
    </row>
    <row r="686" spans="1:11" ht="15">
      <c r="A686" s="25">
        <f>A685+1</f>
        <v>3</v>
      </c>
      <c r="B686" s="29" t="s">
        <v>8</v>
      </c>
      <c r="C686" s="68">
        <f>SUM(D686:J686)</f>
        <v>931000</v>
      </c>
      <c r="D686" s="68">
        <f t="shared" si="167"/>
        <v>0</v>
      </c>
      <c r="E686" s="68">
        <f t="shared" si="167"/>
        <v>0</v>
      </c>
      <c r="F686" s="68">
        <f t="shared" si="167"/>
        <v>186200</v>
      </c>
      <c r="G686" s="68">
        <f t="shared" si="167"/>
        <v>186200</v>
      </c>
      <c r="H686" s="126">
        <f>H691+H696</f>
        <v>186200</v>
      </c>
      <c r="I686" s="68">
        <f>I691+I696</f>
        <v>186200</v>
      </c>
      <c r="J686" s="68">
        <f t="shared" si="167"/>
        <v>186200</v>
      </c>
      <c r="K686" s="31"/>
    </row>
    <row r="687" spans="1:11" ht="15">
      <c r="A687" s="25">
        <f>A686+1</f>
        <v>4</v>
      </c>
      <c r="B687" s="29" t="s">
        <v>9</v>
      </c>
      <c r="C687" s="68">
        <f>SUM(D687:J687)</f>
        <v>0</v>
      </c>
      <c r="D687" s="68">
        <f t="shared" si="167"/>
        <v>0</v>
      </c>
      <c r="E687" s="68">
        <f t="shared" si="167"/>
        <v>0</v>
      </c>
      <c r="F687" s="68">
        <f t="shared" si="167"/>
        <v>0</v>
      </c>
      <c r="G687" s="68">
        <f t="shared" si="167"/>
        <v>0</v>
      </c>
      <c r="H687" s="126">
        <f t="shared" si="167"/>
        <v>0</v>
      </c>
      <c r="I687" s="68">
        <f t="shared" si="167"/>
        <v>0</v>
      </c>
      <c r="J687" s="68">
        <f t="shared" si="167"/>
        <v>0</v>
      </c>
      <c r="K687" s="31"/>
    </row>
    <row r="688" spans="1:11" ht="63">
      <c r="A688" s="25"/>
      <c r="B688" s="45" t="s">
        <v>122</v>
      </c>
      <c r="C688" s="69">
        <f>SUM(C689:C692)</f>
        <v>481000</v>
      </c>
      <c r="D688" s="69">
        <f aca="true" t="shared" si="168" ref="D688:J688">SUM(D689:D692)</f>
        <v>0</v>
      </c>
      <c r="E688" s="69">
        <f t="shared" si="168"/>
        <v>0</v>
      </c>
      <c r="F688" s="69">
        <f t="shared" si="168"/>
        <v>96200</v>
      </c>
      <c r="G688" s="69">
        <f t="shared" si="168"/>
        <v>96200</v>
      </c>
      <c r="H688" s="132">
        <f t="shared" si="168"/>
        <v>96200</v>
      </c>
      <c r="I688" s="69">
        <f t="shared" si="168"/>
        <v>96200</v>
      </c>
      <c r="J688" s="69">
        <f t="shared" si="168"/>
        <v>96200</v>
      </c>
      <c r="K688" s="36" t="s">
        <v>34</v>
      </c>
    </row>
    <row r="689" spans="1:11" ht="15">
      <c r="A689" s="25">
        <v>1</v>
      </c>
      <c r="B689" s="29" t="s">
        <v>6</v>
      </c>
      <c r="C689" s="68">
        <f>SUM(D689:J689)</f>
        <v>0</v>
      </c>
      <c r="D689" s="68"/>
      <c r="E689" s="68"/>
      <c r="F689" s="68"/>
      <c r="G689" s="68"/>
      <c r="H689" s="126"/>
      <c r="I689" s="68"/>
      <c r="J689" s="68"/>
      <c r="K689" s="31"/>
    </row>
    <row r="690" spans="1:11" ht="15">
      <c r="A690" s="25">
        <v>2</v>
      </c>
      <c r="B690" s="29" t="s">
        <v>7</v>
      </c>
      <c r="C690" s="68">
        <f>SUM(D690:J690)</f>
        <v>0</v>
      </c>
      <c r="D690" s="68"/>
      <c r="E690" s="68"/>
      <c r="F690" s="68"/>
      <c r="G690" s="68"/>
      <c r="H690" s="126"/>
      <c r="I690" s="68"/>
      <c r="J690" s="68"/>
      <c r="K690" s="37"/>
    </row>
    <row r="691" spans="1:11" ht="15">
      <c r="A691" s="25">
        <v>3</v>
      </c>
      <c r="B691" s="29" t="s">
        <v>8</v>
      </c>
      <c r="C691" s="68">
        <f>SUM(D691:J691)</f>
        <v>481000</v>
      </c>
      <c r="D691" s="68"/>
      <c r="E691" s="68"/>
      <c r="F691" s="68">
        <v>96200</v>
      </c>
      <c r="G691" s="68">
        <v>96200</v>
      </c>
      <c r="H691" s="126">
        <v>96200</v>
      </c>
      <c r="I691" s="68">
        <v>96200</v>
      </c>
      <c r="J691" s="68">
        <v>96200</v>
      </c>
      <c r="K691" s="31"/>
    </row>
    <row r="692" spans="1:11" ht="15">
      <c r="A692" s="25">
        <v>4</v>
      </c>
      <c r="B692" s="29" t="s">
        <v>9</v>
      </c>
      <c r="C692" s="68">
        <f>SUM(D692:J692)</f>
        <v>0</v>
      </c>
      <c r="D692" s="30"/>
      <c r="E692" s="30"/>
      <c r="F692" s="30"/>
      <c r="G692" s="30"/>
      <c r="H692" s="117"/>
      <c r="I692" s="30"/>
      <c r="J692" s="30"/>
      <c r="K692" s="31"/>
    </row>
    <row r="693" spans="1:11" ht="47.25">
      <c r="A693" s="25"/>
      <c r="B693" s="45" t="s">
        <v>93</v>
      </c>
      <c r="C693" s="69">
        <f>SUM(C694:C697)</f>
        <v>450000</v>
      </c>
      <c r="D693" s="69">
        <f aca="true" t="shared" si="169" ref="D693:J693">SUM(D695:D697)</f>
        <v>0</v>
      </c>
      <c r="E693" s="69">
        <f t="shared" si="169"/>
        <v>0</v>
      </c>
      <c r="F693" s="69">
        <f t="shared" si="169"/>
        <v>90000</v>
      </c>
      <c r="G693" s="69">
        <f t="shared" si="169"/>
        <v>90000</v>
      </c>
      <c r="H693" s="132">
        <f t="shared" si="169"/>
        <v>90000</v>
      </c>
      <c r="I693" s="69">
        <f t="shared" si="169"/>
        <v>90000</v>
      </c>
      <c r="J693" s="69">
        <f t="shared" si="169"/>
        <v>90000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450000</v>
      </c>
      <c r="D696" s="68"/>
      <c r="E696" s="68"/>
      <c r="F696" s="68">
        <v>90000</v>
      </c>
      <c r="G696" s="68">
        <v>90000</v>
      </c>
      <c r="H696" s="126">
        <v>90000</v>
      </c>
      <c r="I696" s="68">
        <v>90000</v>
      </c>
      <c r="J696" s="68">
        <v>90000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9" spans="1:11" ht="106.5" customHeight="1">
      <c r="A699" s="1"/>
      <c r="B699" s="2"/>
      <c r="C699" s="3"/>
      <c r="D699" s="4"/>
      <c r="E699" s="4"/>
      <c r="F699" s="4"/>
      <c r="G699" s="3"/>
      <c r="H699" s="107"/>
      <c r="I699" s="100" t="s">
        <v>101</v>
      </c>
      <c r="J699" s="142" t="s">
        <v>140</v>
      </c>
      <c r="K699" s="142"/>
    </row>
    <row r="700" spans="1:11" ht="54" customHeight="1">
      <c r="A700" s="143" t="s">
        <v>112</v>
      </c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</row>
    <row r="701" spans="1:11" ht="15">
      <c r="A701" s="145" t="s">
        <v>0</v>
      </c>
      <c r="B701" s="147" t="s">
        <v>1</v>
      </c>
      <c r="C701" s="148" t="s">
        <v>74</v>
      </c>
      <c r="D701" s="149"/>
      <c r="E701" s="149"/>
      <c r="F701" s="149"/>
      <c r="G701" s="149"/>
      <c r="H701" s="149"/>
      <c r="I701" s="149"/>
      <c r="J701" s="149"/>
      <c r="K701" s="147" t="s">
        <v>2</v>
      </c>
    </row>
    <row r="702" spans="1:11" ht="15">
      <c r="A702" s="146"/>
      <c r="B702" s="147"/>
      <c r="C702" s="21" t="s">
        <v>3</v>
      </c>
      <c r="D702" s="22">
        <v>2014</v>
      </c>
      <c r="E702" s="22">
        <v>2015</v>
      </c>
      <c r="F702" s="22">
        <v>2016</v>
      </c>
      <c r="G702" s="22">
        <v>2017</v>
      </c>
      <c r="H702" s="113">
        <v>2018</v>
      </c>
      <c r="I702" s="22">
        <v>2019</v>
      </c>
      <c r="J702" s="22">
        <v>2020</v>
      </c>
      <c r="K702" s="147"/>
    </row>
    <row r="703" spans="1:11" ht="15">
      <c r="A703" s="23">
        <v>1</v>
      </c>
      <c r="B703" s="24" t="s">
        <v>4</v>
      </c>
      <c r="C703" s="21">
        <v>3</v>
      </c>
      <c r="D703" s="22">
        <v>4</v>
      </c>
      <c r="E703" s="22">
        <v>5</v>
      </c>
      <c r="F703" s="22">
        <v>6</v>
      </c>
      <c r="G703" s="22">
        <v>7</v>
      </c>
      <c r="H703" s="113">
        <v>8</v>
      </c>
      <c r="I703" s="22">
        <v>9</v>
      </c>
      <c r="J703" s="22">
        <v>10</v>
      </c>
      <c r="K703" s="22">
        <v>11</v>
      </c>
    </row>
    <row r="704" spans="1:11" ht="57.75">
      <c r="A704" s="25"/>
      <c r="B704" s="26" t="s">
        <v>10</v>
      </c>
      <c r="C704" s="73">
        <f>SUM(C705:C708)</f>
        <v>0</v>
      </c>
      <c r="D704" s="73">
        <f aca="true" t="shared" si="170" ref="D704:J704">SUM(D705:D708)</f>
        <v>0</v>
      </c>
      <c r="E704" s="73">
        <f t="shared" si="170"/>
        <v>0</v>
      </c>
      <c r="F704" s="73">
        <f t="shared" si="170"/>
        <v>0</v>
      </c>
      <c r="G704" s="73">
        <f t="shared" si="170"/>
        <v>0</v>
      </c>
      <c r="H704" s="130">
        <f t="shared" si="170"/>
        <v>0</v>
      </c>
      <c r="I704" s="73">
        <f t="shared" si="170"/>
        <v>0</v>
      </c>
      <c r="J704" s="73">
        <f t="shared" si="170"/>
        <v>0</v>
      </c>
      <c r="K704" s="28"/>
    </row>
    <row r="705" spans="1:11" ht="15">
      <c r="A705" s="25">
        <f>A704+1</f>
        <v>1</v>
      </c>
      <c r="B705" s="29" t="s">
        <v>6</v>
      </c>
      <c r="C705" s="64">
        <f>G705+H705+I705+J705</f>
        <v>0</v>
      </c>
      <c r="D705" s="64"/>
      <c r="E705" s="64"/>
      <c r="F705" s="64"/>
      <c r="G705" s="64">
        <f aca="true" t="shared" si="171" ref="G705:J707">G713</f>
        <v>0</v>
      </c>
      <c r="H705" s="119">
        <f t="shared" si="171"/>
        <v>0</v>
      </c>
      <c r="I705" s="64">
        <f t="shared" si="171"/>
        <v>0</v>
      </c>
      <c r="J705" s="64">
        <f t="shared" si="171"/>
        <v>0</v>
      </c>
      <c r="K705" s="31"/>
    </row>
    <row r="706" spans="1:11" ht="15">
      <c r="A706" s="25">
        <f>A705+1</f>
        <v>2</v>
      </c>
      <c r="B706" s="29" t="s">
        <v>7</v>
      </c>
      <c r="C706" s="64">
        <f>G706+H706+I706+J706</f>
        <v>0</v>
      </c>
      <c r="D706" s="64"/>
      <c r="E706" s="64"/>
      <c r="F706" s="64"/>
      <c r="G706" s="64">
        <f t="shared" si="171"/>
        <v>0</v>
      </c>
      <c r="H706" s="119">
        <f t="shared" si="171"/>
        <v>0</v>
      </c>
      <c r="I706" s="64">
        <f t="shared" si="171"/>
        <v>0</v>
      </c>
      <c r="J706" s="64">
        <f t="shared" si="171"/>
        <v>0</v>
      </c>
      <c r="K706" s="31"/>
    </row>
    <row r="707" spans="1:11" ht="15">
      <c r="A707" s="25">
        <f>A706+1</f>
        <v>3</v>
      </c>
      <c r="B707" s="29" t="s">
        <v>8</v>
      </c>
      <c r="C707" s="64">
        <f>G707+H707+I707+J707</f>
        <v>0</v>
      </c>
      <c r="D707" s="64">
        <v>0</v>
      </c>
      <c r="E707" s="64">
        <v>0</v>
      </c>
      <c r="F707" s="64">
        <v>0</v>
      </c>
      <c r="G707" s="64">
        <f t="shared" si="171"/>
        <v>0</v>
      </c>
      <c r="H707" s="119">
        <f t="shared" si="171"/>
        <v>0</v>
      </c>
      <c r="I707" s="64">
        <f t="shared" si="171"/>
        <v>0</v>
      </c>
      <c r="J707" s="64">
        <f t="shared" si="171"/>
        <v>0</v>
      </c>
      <c r="K707" s="31"/>
    </row>
    <row r="708" spans="1:11" ht="15">
      <c r="A708" s="25">
        <f>A707+1</f>
        <v>4</v>
      </c>
      <c r="B708" s="29" t="s">
        <v>9</v>
      </c>
      <c r="C708" s="64"/>
      <c r="D708" s="64"/>
      <c r="E708" s="64"/>
      <c r="F708" s="64"/>
      <c r="G708" s="64"/>
      <c r="H708" s="119"/>
      <c r="I708" s="64"/>
      <c r="J708" s="64"/>
      <c r="K708" s="31"/>
    </row>
    <row r="709" spans="1:11" ht="15">
      <c r="A709" s="25"/>
      <c r="B709" s="32"/>
      <c r="C709" s="30"/>
      <c r="D709" s="30"/>
      <c r="E709" s="30"/>
      <c r="F709" s="30"/>
      <c r="G709" s="30"/>
      <c r="H709" s="117"/>
      <c r="I709" s="30"/>
      <c r="J709" s="30"/>
      <c r="K709" s="31"/>
    </row>
    <row r="710" spans="1:11" ht="18.75">
      <c r="A710" s="25"/>
      <c r="B710" s="138"/>
      <c r="C710" s="139"/>
      <c r="D710" s="139"/>
      <c r="E710" s="139"/>
      <c r="F710" s="139"/>
      <c r="G710" s="139"/>
      <c r="H710" s="139"/>
      <c r="I710" s="139"/>
      <c r="J710" s="139"/>
      <c r="K710" s="140"/>
    </row>
    <row r="711" spans="1:11" ht="15">
      <c r="A711" s="25"/>
      <c r="B711" s="141" t="s">
        <v>17</v>
      </c>
      <c r="C711" s="141"/>
      <c r="D711" s="141"/>
      <c r="E711" s="141"/>
      <c r="F711" s="141"/>
      <c r="G711" s="141"/>
      <c r="H711" s="141"/>
      <c r="I711" s="141"/>
      <c r="J711" s="141"/>
      <c r="K711" s="141"/>
    </row>
    <row r="712" spans="1:11" ht="29.25">
      <c r="A712" s="25"/>
      <c r="B712" s="26" t="s">
        <v>12</v>
      </c>
      <c r="C712" s="67">
        <f>SUM(C713:C716)</f>
        <v>0</v>
      </c>
      <c r="D712" s="67">
        <f aca="true" t="shared" si="172" ref="D712:J712">SUM(D713:D716)</f>
        <v>0</v>
      </c>
      <c r="E712" s="67">
        <f t="shared" si="172"/>
        <v>0</v>
      </c>
      <c r="F712" s="67">
        <f t="shared" si="172"/>
        <v>0</v>
      </c>
      <c r="G712" s="67">
        <f t="shared" si="172"/>
        <v>0</v>
      </c>
      <c r="H712" s="131">
        <f t="shared" si="172"/>
        <v>0</v>
      </c>
      <c r="I712" s="67">
        <f t="shared" si="172"/>
        <v>0</v>
      </c>
      <c r="J712" s="67">
        <f t="shared" si="172"/>
        <v>0</v>
      </c>
      <c r="K712" s="41"/>
    </row>
    <row r="713" spans="1:11" ht="15">
      <c r="A713" s="25">
        <f>A712+1</f>
        <v>1</v>
      </c>
      <c r="B713" s="29" t="s">
        <v>6</v>
      </c>
      <c r="C713" s="69">
        <f>SUM(D713:J713)</f>
        <v>0</v>
      </c>
      <c r="D713" s="69">
        <f>D718+D723</f>
        <v>0</v>
      </c>
      <c r="E713" s="69">
        <f aca="true" t="shared" si="173" ref="E713:J713">E718+E723</f>
        <v>0</v>
      </c>
      <c r="F713" s="69">
        <f t="shared" si="173"/>
        <v>0</v>
      </c>
      <c r="G713" s="69">
        <f t="shared" si="173"/>
        <v>0</v>
      </c>
      <c r="H713" s="132">
        <f>H718+H723</f>
        <v>0</v>
      </c>
      <c r="I713" s="69">
        <f t="shared" si="173"/>
        <v>0</v>
      </c>
      <c r="J713" s="69">
        <f t="shared" si="173"/>
        <v>0</v>
      </c>
      <c r="K713" s="31"/>
    </row>
    <row r="714" spans="1:11" ht="15">
      <c r="A714" s="25">
        <f>A713+1</f>
        <v>2</v>
      </c>
      <c r="B714" s="29" t="s">
        <v>7</v>
      </c>
      <c r="C714" s="69">
        <f>SUM(D714:J714)</f>
        <v>0</v>
      </c>
      <c r="D714" s="69">
        <f aca="true" t="shared" si="174" ref="D714:J714">D719+D724</f>
        <v>0</v>
      </c>
      <c r="E714" s="69">
        <f t="shared" si="174"/>
        <v>0</v>
      </c>
      <c r="F714" s="69">
        <f t="shared" si="174"/>
        <v>0</v>
      </c>
      <c r="G714" s="69">
        <f t="shared" si="174"/>
        <v>0</v>
      </c>
      <c r="H714" s="132">
        <f t="shared" si="174"/>
        <v>0</v>
      </c>
      <c r="I714" s="69">
        <f t="shared" si="174"/>
        <v>0</v>
      </c>
      <c r="J714" s="69">
        <f t="shared" si="174"/>
        <v>0</v>
      </c>
      <c r="K714" s="31"/>
    </row>
    <row r="715" spans="1:11" ht="15">
      <c r="A715" s="25">
        <f>A714+1</f>
        <v>3</v>
      </c>
      <c r="B715" s="29" t="s">
        <v>8</v>
      </c>
      <c r="C715" s="69">
        <f>SUM(D715:J715)</f>
        <v>0</v>
      </c>
      <c r="D715" s="69">
        <f aca="true" t="shared" si="175" ref="D715:J715">D720+D725</f>
        <v>0</v>
      </c>
      <c r="E715" s="69">
        <f t="shared" si="175"/>
        <v>0</v>
      </c>
      <c r="F715" s="69">
        <f t="shared" si="175"/>
        <v>0</v>
      </c>
      <c r="G715" s="69">
        <f t="shared" si="175"/>
        <v>0</v>
      </c>
      <c r="H715" s="132">
        <f t="shared" si="175"/>
        <v>0</v>
      </c>
      <c r="I715" s="69">
        <f t="shared" si="175"/>
        <v>0</v>
      </c>
      <c r="J715" s="69">
        <f t="shared" si="175"/>
        <v>0</v>
      </c>
      <c r="K715" s="31"/>
    </row>
    <row r="716" spans="1:11" ht="15">
      <c r="A716" s="25">
        <f>A715+1</f>
        <v>4</v>
      </c>
      <c r="B716" s="29" t="s">
        <v>9</v>
      </c>
      <c r="C716" s="69"/>
      <c r="D716" s="69"/>
      <c r="E716" s="69"/>
      <c r="F716" s="69"/>
      <c r="G716" s="69"/>
      <c r="H716" s="132"/>
      <c r="I716" s="69"/>
      <c r="J716" s="69"/>
      <c r="K716" s="31"/>
    </row>
    <row r="717" spans="1:11" ht="105.75" customHeight="1">
      <c r="A717" s="25"/>
      <c r="B717" s="45" t="s">
        <v>111</v>
      </c>
      <c r="C717" s="69">
        <f>SUM(C718:C721)</f>
        <v>0</v>
      </c>
      <c r="D717" s="69">
        <v>0</v>
      </c>
      <c r="E717" s="69">
        <v>0</v>
      </c>
      <c r="F717" s="69">
        <v>0</v>
      </c>
      <c r="G717" s="69">
        <f>SUM(G718:G721)</f>
        <v>0</v>
      </c>
      <c r="H717" s="132">
        <f>SUM(H718:H721)</f>
        <v>0</v>
      </c>
      <c r="I717" s="69">
        <f>SUM(I718:I721)</f>
        <v>0</v>
      </c>
      <c r="J717" s="69">
        <f>SUM(J718:J721)</f>
        <v>0</v>
      </c>
      <c r="K717" s="36"/>
    </row>
    <row r="718" spans="1:11" ht="15">
      <c r="A718" s="25">
        <v>1</v>
      </c>
      <c r="B718" s="29" t="s">
        <v>6</v>
      </c>
      <c r="C718" s="68">
        <f>SUM(D718:J718)</f>
        <v>0</v>
      </c>
      <c r="D718" s="68"/>
      <c r="E718" s="68"/>
      <c r="F718" s="68"/>
      <c r="G718" s="68"/>
      <c r="H718" s="126"/>
      <c r="I718" s="68"/>
      <c r="J718" s="68"/>
      <c r="K718" s="31"/>
    </row>
    <row r="719" spans="1:11" ht="15">
      <c r="A719" s="25">
        <v>2</v>
      </c>
      <c r="B719" s="29" t="s">
        <v>7</v>
      </c>
      <c r="C719" s="68">
        <f>SUM(D719:J719)</f>
        <v>0</v>
      </c>
      <c r="D719" s="68"/>
      <c r="E719" s="68"/>
      <c r="F719" s="68"/>
      <c r="G719" s="68"/>
      <c r="H719" s="126"/>
      <c r="I719" s="68"/>
      <c r="J719" s="68"/>
      <c r="K719" s="37"/>
    </row>
    <row r="720" spans="1:11" ht="15">
      <c r="A720" s="25">
        <v>3</v>
      </c>
      <c r="B720" s="29" t="s">
        <v>8</v>
      </c>
      <c r="C720" s="68">
        <f>SUM(D720:J720)</f>
        <v>0</v>
      </c>
      <c r="D720" s="71">
        <v>0</v>
      </c>
      <c r="E720" s="68">
        <v>0</v>
      </c>
      <c r="F720" s="68">
        <v>0</v>
      </c>
      <c r="G720" s="68">
        <v>0</v>
      </c>
      <c r="H720" s="126">
        <v>0</v>
      </c>
      <c r="I720" s="68">
        <v>0</v>
      </c>
      <c r="J720" s="68">
        <v>0</v>
      </c>
      <c r="K720" s="31"/>
    </row>
    <row r="721" spans="1:11" ht="15">
      <c r="A721" s="25">
        <v>4</v>
      </c>
      <c r="B721" s="29" t="s">
        <v>9</v>
      </c>
      <c r="C721" s="68">
        <f>SUM(D721:J721)</f>
        <v>0</v>
      </c>
      <c r="D721" s="30"/>
      <c r="E721" s="30"/>
      <c r="F721" s="30"/>
      <c r="G721" s="30"/>
      <c r="H721" s="117"/>
      <c r="I721" s="30"/>
      <c r="J721" s="30"/>
      <c r="K721" s="31"/>
    </row>
    <row r="722" spans="1:11" ht="78.75">
      <c r="A722" s="25"/>
      <c r="B722" s="45" t="s">
        <v>84</v>
      </c>
      <c r="C722" s="69">
        <f>SUM(C723:C726)</f>
        <v>0</v>
      </c>
      <c r="D722" s="69">
        <f aca="true" t="shared" si="176" ref="D722:J722">SUM(D723:D726)</f>
        <v>0</v>
      </c>
      <c r="E722" s="69">
        <f t="shared" si="176"/>
        <v>0</v>
      </c>
      <c r="F722" s="69">
        <f t="shared" si="176"/>
        <v>0</v>
      </c>
      <c r="G722" s="69">
        <f t="shared" si="176"/>
        <v>0</v>
      </c>
      <c r="H722" s="132">
        <f t="shared" si="176"/>
        <v>0</v>
      </c>
      <c r="I722" s="69">
        <f t="shared" si="176"/>
        <v>0</v>
      </c>
      <c r="J722" s="69">
        <f t="shared" si="176"/>
        <v>0</v>
      </c>
      <c r="K722" s="36"/>
    </row>
    <row r="723" spans="1:11" ht="15">
      <c r="A723" s="25">
        <v>1</v>
      </c>
      <c r="B723" s="29" t="s">
        <v>6</v>
      </c>
      <c r="C723" s="68"/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/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/>
      <c r="D725" s="71"/>
      <c r="E725" s="68"/>
      <c r="F725" s="68"/>
      <c r="G725" s="68"/>
      <c r="H725" s="126"/>
      <c r="I725" s="68"/>
      <c r="J725" s="68"/>
      <c r="K725" s="31"/>
    </row>
    <row r="726" spans="1:11" ht="15">
      <c r="A726" s="25">
        <v>4</v>
      </c>
      <c r="B726" s="29" t="s">
        <v>9</v>
      </c>
      <c r="C726" s="68"/>
      <c r="D726" s="30"/>
      <c r="E726" s="30"/>
      <c r="F726" s="30"/>
      <c r="G726" s="30"/>
      <c r="H726" s="117"/>
      <c r="I726" s="30"/>
      <c r="J726" s="30"/>
      <c r="K726" s="31"/>
    </row>
  </sheetData>
  <sheetProtection/>
  <mergeCells count="124">
    <mergeCell ref="B681:K681"/>
    <mergeCell ref="B682:K682"/>
    <mergeCell ref="A336:K336"/>
    <mergeCell ref="A672:A673"/>
    <mergeCell ref="B672:B673"/>
    <mergeCell ref="C672:J672"/>
    <mergeCell ref="K672:K673"/>
    <mergeCell ref="B649:K649"/>
    <mergeCell ref="B650:K650"/>
    <mergeCell ref="J668:K668"/>
    <mergeCell ref="B622:K622"/>
    <mergeCell ref="B623:K623"/>
    <mergeCell ref="J636:K636"/>
    <mergeCell ref="A637:K637"/>
    <mergeCell ref="A669:K669"/>
    <mergeCell ref="A640:A641"/>
    <mergeCell ref="B640:B641"/>
    <mergeCell ref="C640:J640"/>
    <mergeCell ref="K640:K641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A346:K346"/>
    <mergeCell ref="J382:K382"/>
    <mergeCell ref="A383:K383"/>
    <mergeCell ref="A386:A387"/>
    <mergeCell ref="B386:B387"/>
    <mergeCell ref="C386:J386"/>
    <mergeCell ref="K386:K387"/>
    <mergeCell ref="B274:K274"/>
    <mergeCell ref="J335:K335"/>
    <mergeCell ref="A337:A338"/>
    <mergeCell ref="B337:B338"/>
    <mergeCell ref="C337:J337"/>
    <mergeCell ref="K337:K338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710:K710"/>
    <mergeCell ref="B711:K711"/>
    <mergeCell ref="J699:K699"/>
    <mergeCell ref="A700:K700"/>
    <mergeCell ref="A701:A702"/>
    <mergeCell ref="B701:B702"/>
    <mergeCell ref="C701:J701"/>
    <mergeCell ref="K701:K70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2018-04-11T10:25:14Z</dcterms:modified>
  <cp:category/>
  <cp:version/>
  <cp:contentType/>
  <cp:contentStatus/>
</cp:coreProperties>
</file>