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85" yWindow="65386" windowWidth="9720" windowHeight="7260" tabRatio="682" firstSheet="11" activeTab="11"/>
  </bookViews>
  <sheets>
    <sheet name="раб" sheetId="1" state="hidden" r:id="rId1"/>
    <sheet name="Лист2" sheetId="2" state="hidden" r:id="rId2"/>
    <sheet name="нас" sheetId="3" state="hidden" r:id="rId3"/>
    <sheet name="Л2" sheetId="4" state="hidden" r:id="rId4"/>
    <sheet name="Л3" sheetId="5" state="hidden" r:id="rId5"/>
    <sheet name="Общая" sheetId="6" state="hidden" r:id="rId6"/>
    <sheet name="Л4" sheetId="7" state="hidden" r:id="rId7"/>
    <sheet name="Лист1" sheetId="8" state="hidden" r:id="rId8"/>
    <sheet name="Л5" sheetId="9" state="hidden" r:id="rId9"/>
    <sheet name="Л6" sheetId="10" state="hidden" r:id="rId10"/>
    <sheet name="Л7" sheetId="11" state="hidden" r:id="rId11"/>
    <sheet name="прил. 2А" sheetId="12" r:id="rId12"/>
    <sheet name="прил. 2Б" sheetId="13" r:id="rId13"/>
  </sheets>
  <definedNames>
    <definedName name="_xlnm.Print_Area" localSheetId="3">'Л2'!$A$1:$G$20</definedName>
    <definedName name="_xlnm.Print_Area" localSheetId="4">'Л3'!$A$1:$M$45</definedName>
    <definedName name="_xlnm.Print_Area" localSheetId="6">'Л4'!$A$1:$I$173</definedName>
    <definedName name="_xlnm.Print_Area" localSheetId="8">'Л5'!$A$1:$K$64</definedName>
    <definedName name="_xlnm.Print_Area" localSheetId="5">'Общая'!$A$1:$G$472</definedName>
    <definedName name="_xlnm.Print_Area" localSheetId="0">'раб'!$C$1:$F$648</definedName>
  </definedNames>
  <calcPr fullCalcOnLoad="1"/>
</workbook>
</file>

<file path=xl/comments1.xml><?xml version="1.0" encoding="utf-8"?>
<comments xmlns="http://schemas.openxmlformats.org/spreadsheetml/2006/main">
  <authors>
    <author>И.В. Лугинин</author>
  </authors>
  <commentList>
    <comment ref="C28" authorId="0">
      <text>
        <r>
          <rPr>
            <b/>
            <sz val="8"/>
            <rFont val="Tahoma"/>
            <family val="0"/>
          </rPr>
          <t>И.В. Лугинин:</t>
        </r>
        <r>
          <rPr>
            <sz val="8"/>
            <rFont val="Tahoma"/>
            <family val="0"/>
          </rPr>
          <t xml:space="preserve">
позариха</t>
        </r>
      </text>
    </comment>
  </commentList>
</comments>
</file>

<file path=xl/sharedStrings.xml><?xml version="1.0" encoding="utf-8"?>
<sst xmlns="http://schemas.openxmlformats.org/spreadsheetml/2006/main" count="2104" uniqueCount="1648">
  <si>
    <t xml:space="preserve">                   доверенности №3 от 01.01.2006г., с одной стороны,  </t>
  </si>
  <si>
    <t>дракон</t>
  </si>
  <si>
    <t xml:space="preserve">Управ-ние Барабинской сел./террит. </t>
  </si>
  <si>
    <t xml:space="preserve">Колхоз им. Свердлова  </t>
  </si>
  <si>
    <t>Управ-ние Троицкой сел./территории</t>
  </si>
  <si>
    <t xml:space="preserve">О А О "Каменск-Уральский хлебокомбинат" </t>
  </si>
  <si>
    <t xml:space="preserve">    ОАО "Ростелеком"</t>
  </si>
  <si>
    <t>ГРС Богданович</t>
  </si>
  <si>
    <t>ГРС Бараба</t>
  </si>
  <si>
    <t>ООО Богдановичское АПК администр зд</t>
  </si>
  <si>
    <t>ООО Богдановичское АПК сушилка</t>
  </si>
  <si>
    <t>ГРС Покровка</t>
  </si>
  <si>
    <t>4-0175/06</t>
  </si>
  <si>
    <t>4-0179/06</t>
  </si>
  <si>
    <t>МУЗ "Больница центральная Сысертская"</t>
  </si>
  <si>
    <t xml:space="preserve">ООО Вторчермет НЛМК Урал </t>
  </si>
  <si>
    <t>4-0169/06</t>
  </si>
  <si>
    <t>4-0172/06</t>
  </si>
  <si>
    <t>4-0174/06</t>
  </si>
  <si>
    <t>4-1191/06</t>
  </si>
  <si>
    <t>4-0180/06</t>
  </si>
  <si>
    <t>4-0195/06</t>
  </si>
  <si>
    <t>4-0186/06</t>
  </si>
  <si>
    <t>4-0190/06</t>
  </si>
  <si>
    <t>4-0162/06</t>
  </si>
  <si>
    <t>4-0135/06</t>
  </si>
  <si>
    <t>4-0243/06</t>
  </si>
  <si>
    <t>4-0245/06</t>
  </si>
  <si>
    <t>4-0220/06</t>
  </si>
  <si>
    <t>4-0211/06</t>
  </si>
  <si>
    <t>4-0215/06</t>
  </si>
  <si>
    <t>4-0216/06</t>
  </si>
  <si>
    <t>4-0148/06</t>
  </si>
  <si>
    <t>4-0155/06</t>
  </si>
  <si>
    <t>4-0136/06</t>
  </si>
  <si>
    <t>4-0149/06</t>
  </si>
  <si>
    <t>4-0147/06</t>
  </si>
  <si>
    <t>4-0138/06</t>
  </si>
  <si>
    <t>4-0159/06</t>
  </si>
  <si>
    <t>4-0144/06</t>
  </si>
  <si>
    <t>4-0158/06</t>
  </si>
  <si>
    <t>4-0229/06</t>
  </si>
  <si>
    <t>4-0212/06</t>
  </si>
  <si>
    <t>4-0201/06</t>
  </si>
  <si>
    <t>4-0214/06</t>
  </si>
  <si>
    <t>4-0223/06</t>
  </si>
  <si>
    <t>4-0177/06</t>
  </si>
  <si>
    <t>Черноусовская (коррекц-ая) школа-интернат для детй-сирот</t>
  </si>
  <si>
    <t>Черноусовская школа интернат для детей сирот</t>
  </si>
  <si>
    <t>ГРС Талица</t>
  </si>
  <si>
    <t>Сельхозкооператив "Филатовский"</t>
  </si>
  <si>
    <t>ОАО "Камышловский клеевой завод"</t>
  </si>
  <si>
    <t xml:space="preserve">       ИП Дагаева И.В.  </t>
  </si>
  <si>
    <t xml:space="preserve">      ИП Буякевич О.Н.  </t>
  </si>
  <si>
    <t xml:space="preserve">       ООО "Ритм"</t>
  </si>
  <si>
    <t xml:space="preserve">МПРО   Приход во имя Покрова Божьей Матери </t>
  </si>
  <si>
    <t xml:space="preserve">       ООО "Сигма+"    </t>
  </si>
  <si>
    <t>ООО "КУЗСМ"</t>
  </si>
  <si>
    <t>ООО "Авантайм"</t>
  </si>
  <si>
    <t>ИП Ступин С.В.</t>
  </si>
  <si>
    <t>ИП Камышев Э.Б.</t>
  </si>
  <si>
    <t>ООО "Антарес"</t>
  </si>
  <si>
    <t>БТС котельная Школы Кунара</t>
  </si>
  <si>
    <t>Богданович центр больниц  коменки</t>
  </si>
  <si>
    <t xml:space="preserve">        Приход во имя "Знамение Пресвятой Богородицы"</t>
  </si>
  <si>
    <t xml:space="preserve">        ИП Мамаев В.Ю.</t>
  </si>
  <si>
    <t xml:space="preserve">        ООО "Монолит"</t>
  </si>
  <si>
    <t>ИП Леонтьев К.В.</t>
  </si>
  <si>
    <t>НОУ "Богдановичский спортивно-технический клуб" ОСТО</t>
  </si>
  <si>
    <t xml:space="preserve">МУЗ "Стоматологическая поликлиника" </t>
  </si>
  <si>
    <t xml:space="preserve"> ООО "Газавто" </t>
  </si>
  <si>
    <t>ИП Казанцев С.А. маг. Весна  ул Партиз</t>
  </si>
  <si>
    <t>ИП Казанцев С.А. маг. Продукты  ул Октябрьск</t>
  </si>
  <si>
    <t>ИП Казанцев С.А.  Промбаза</t>
  </si>
  <si>
    <t>ИП Барабанщиков О.В.</t>
  </si>
  <si>
    <t xml:space="preserve"> Филиал №6  ОА О "Трансэлектромонтаж"</t>
  </si>
  <si>
    <t xml:space="preserve">  З А О "ПМК -2"</t>
  </si>
  <si>
    <t>ОАО "Уралтрансбанк" ф-л г.Богданович</t>
  </si>
  <si>
    <t xml:space="preserve"> ИП Хроев В.М.</t>
  </si>
  <si>
    <t xml:space="preserve"> ООО  РСП "Смена"</t>
  </si>
  <si>
    <t>ООО "Руфина"</t>
  </si>
  <si>
    <t xml:space="preserve"> МУ "Хоккейный клуб "Факел"</t>
  </si>
  <si>
    <t>ООО ПКЦ "Адонис"</t>
  </si>
  <si>
    <t xml:space="preserve"> ООО "Смак"</t>
  </si>
  <si>
    <t xml:space="preserve"> ООО "Содействие"</t>
  </si>
  <si>
    <t xml:space="preserve"> ИП Чазов С.В.</t>
  </si>
  <si>
    <t xml:space="preserve"> ООО "Медком"</t>
  </si>
  <si>
    <t xml:space="preserve"> ИП Степанов Е.Г.</t>
  </si>
  <si>
    <t xml:space="preserve"> Департамент по обеспеч. деят-ти мир. судей</t>
  </si>
  <si>
    <t xml:space="preserve"> ИП Колясников Г.А. </t>
  </si>
  <si>
    <t xml:space="preserve">  ИП Куреннова Л.А.</t>
  </si>
  <si>
    <t xml:space="preserve"> ИП Панафидина М.М.</t>
  </si>
  <si>
    <t>ИП Алеев Аллям Андреевич</t>
  </si>
  <si>
    <t xml:space="preserve">         Население Кунара</t>
  </si>
  <si>
    <t>ООО  "Трансстройдрев"</t>
  </si>
  <si>
    <t xml:space="preserve">ООО "Клевакинское ЖКХ" </t>
  </si>
  <si>
    <t>ООО "Объединение Агропромдорстрой"</t>
  </si>
  <si>
    <t xml:space="preserve">ООО "Колчеданское ЖКХ" </t>
  </si>
  <si>
    <t>О О О "Талэнергоснаб"</t>
  </si>
  <si>
    <t>ООО"Богданович. з-д строительных мателиалов"</t>
  </si>
  <si>
    <t xml:space="preserve">        ООО"Сухоложсксельхозэнерго" </t>
  </si>
  <si>
    <t>ЗАО Свинокомплекс  Уральский пуск</t>
  </si>
  <si>
    <t>О О О "Талицкая строит. компания - 2" пуск</t>
  </si>
  <si>
    <t xml:space="preserve">        ИП  Осинцев А.Б.</t>
  </si>
  <si>
    <t xml:space="preserve">                                       Собств нужды:</t>
  </si>
  <si>
    <t xml:space="preserve">И П Дергунов Ю.Н. </t>
  </si>
  <si>
    <t xml:space="preserve">И П Мелконян Г.П.    </t>
  </si>
  <si>
    <t xml:space="preserve">И П Решетников А.А.  </t>
  </si>
  <si>
    <t xml:space="preserve">ИП Бунцев М.А. </t>
  </si>
  <si>
    <t>ООО "А-Мега"</t>
  </si>
  <si>
    <t xml:space="preserve">ООО "Тхатьен" </t>
  </si>
  <si>
    <t xml:space="preserve">И П Заварзина Л.А. </t>
  </si>
  <si>
    <t>И П Сукиасян Э.Г.</t>
  </si>
  <si>
    <t>РАЙПО 12</t>
  </si>
  <si>
    <t>РАЙПО продукты № 20</t>
  </si>
  <si>
    <t>РАЙПО ТСП №22</t>
  </si>
  <si>
    <t xml:space="preserve">ООО "Исеть" пуск </t>
  </si>
  <si>
    <t xml:space="preserve">И П Демин В.П. </t>
  </si>
  <si>
    <t>З А О "Газспецстрой - 2000"</t>
  </si>
  <si>
    <t>ПО "Богдановичское"</t>
  </si>
  <si>
    <t>ЗАО "Дорожные строительные технологии"</t>
  </si>
  <si>
    <t>ИП Чазов С.В.</t>
  </si>
  <si>
    <t xml:space="preserve">Ф Г У П "Свердловскавтодор" ( Сухолжское ДРСУ) камышлов </t>
  </si>
  <si>
    <t>О О О "Фобос"</t>
  </si>
  <si>
    <t>УМП "Талицкий молочный з-д"</t>
  </si>
  <si>
    <t xml:space="preserve">         ГРС Тыгиш</t>
  </si>
  <si>
    <t>С Х К "Объедин."Уральская здравница"</t>
  </si>
  <si>
    <t xml:space="preserve">         по транзиту, транспортировке  и реализации природного газа за июнь 2006г.  </t>
  </si>
  <si>
    <t>ОАО МиМЭС Ростелеком ТУ-2 Уральского ф-ла</t>
  </si>
  <si>
    <t>ФГУ Свердлавтодор г.Камышлов</t>
  </si>
  <si>
    <t>ИП Двухименная</t>
  </si>
  <si>
    <t>ООО Ясень</t>
  </si>
  <si>
    <t>ЗАО Электрореммаш</t>
  </si>
  <si>
    <t>Борус Котельная</t>
  </si>
  <si>
    <t>Борус стоянка</t>
  </si>
  <si>
    <t>Сорбент</t>
  </si>
  <si>
    <t>Уралцветлит</t>
  </si>
  <si>
    <t>Хрунева Л.Р.</t>
  </si>
  <si>
    <t>ИП Мищихина А.Е.</t>
  </si>
  <si>
    <t>Молочный комбинат Полевской</t>
  </si>
  <si>
    <t xml:space="preserve">        ИП Кузнецова С.А.</t>
  </si>
  <si>
    <t xml:space="preserve">ООО "Кредо" </t>
  </si>
  <si>
    <t xml:space="preserve">ООО "Исеть" </t>
  </si>
  <si>
    <t>От ЗАО "Уралсевергаз"</t>
  </si>
  <si>
    <t>От ЗАО "ГАЗЭКС"</t>
  </si>
  <si>
    <t>О А О "Завод М Д К" котельная</t>
  </si>
  <si>
    <t xml:space="preserve">     ИП Бикташев</t>
  </si>
  <si>
    <t>Котельная №1</t>
  </si>
  <si>
    <t>Искра</t>
  </si>
  <si>
    <t>Маян больница</t>
  </si>
  <si>
    <t>О А О "Завод М Д К" промплощадка</t>
  </si>
  <si>
    <t>М У П "Жилкомсервис" Котельная № 2</t>
  </si>
  <si>
    <t>М У П "Жилкомсервис" Котельная № 3</t>
  </si>
  <si>
    <t>М У П "Жилкомсервис" Котельная № 7</t>
  </si>
  <si>
    <t xml:space="preserve">ИП Рекунова Т.В. </t>
  </si>
  <si>
    <t>М У П "Жилкомсервис" баня с.филатово</t>
  </si>
  <si>
    <t>Бомж</t>
  </si>
  <si>
    <t>М У П "Жилкомсервис" гараж с.новопышмин</t>
  </si>
  <si>
    <t>М У П "Жилкомсервис" Котельная № 12</t>
  </si>
  <si>
    <t>М У П "Жилкомсервис" Котельная № 13</t>
  </si>
  <si>
    <t>М У П "Жилкомсервис" ФАП С.Филатово</t>
  </si>
  <si>
    <t>ИП Мазманов Д.Ф.</t>
  </si>
  <si>
    <t>Хлебокомбинат Талицкий</t>
  </si>
  <si>
    <t>Россельхозцентр</t>
  </si>
  <si>
    <t>О А О " Сухоложскцемент " профил</t>
  </si>
  <si>
    <t>Совхоз "Сухоложский" промплощадка № 1</t>
  </si>
  <si>
    <t>Совхоз "Сухоложский" промплощадка № 2</t>
  </si>
  <si>
    <t>ЗАО Новопышминское зерносушилка</t>
  </si>
  <si>
    <t>ЗАО Новопышминское котельная</t>
  </si>
  <si>
    <t>ЗАО Новопышминское котельная комплекс КРС</t>
  </si>
  <si>
    <t>СДИПИ</t>
  </si>
  <si>
    <t>ООО "К-777" котельная Жукова</t>
  </si>
  <si>
    <t>ООО "К-777" котельная Советская</t>
  </si>
  <si>
    <t>ООО "К-777" промплощадка Пролетарск</t>
  </si>
  <si>
    <t xml:space="preserve">                с третей стороны,</t>
  </si>
  <si>
    <t>ИП Лешуков В.Н.</t>
  </si>
  <si>
    <t>С П К "Объедин."Уральская здравница"санаторий "Колосок"</t>
  </si>
  <si>
    <t>ТСЖ Альпийский</t>
  </si>
  <si>
    <t xml:space="preserve">ОАО "Российские жел. дороги" ( Богд. шпалопроп.з-д) </t>
  </si>
  <si>
    <t xml:space="preserve">ОА О "Огнеупоры" </t>
  </si>
  <si>
    <t>П О "Пищекомбинат"</t>
  </si>
  <si>
    <t>ИП Красильников</t>
  </si>
  <si>
    <t>население Грязновское</t>
  </si>
  <si>
    <t>4-0139/06</t>
  </si>
  <si>
    <t xml:space="preserve">ГУП ПО " Октябрь " </t>
  </si>
  <si>
    <t>Кэс Каменск-Уральский</t>
  </si>
  <si>
    <t xml:space="preserve">Сосновка </t>
  </si>
  <si>
    <t>Потери</t>
  </si>
  <si>
    <t>Т.Н</t>
  </si>
  <si>
    <t xml:space="preserve">М У П "ПТО ЖКХ" г. К-Ур. </t>
  </si>
  <si>
    <t>4-1103/06</t>
  </si>
  <si>
    <t>ООО "ПОЛИЭСТ"</t>
  </si>
  <si>
    <t xml:space="preserve">       И П Дмитриенко А.А. </t>
  </si>
  <si>
    <t xml:space="preserve">ФГУП СвердловскавтодорТалицкое Д Р С У </t>
  </si>
  <si>
    <t>ИП Корякин В.Э.</t>
  </si>
  <si>
    <t xml:space="preserve">МокПродукт ООО </t>
  </si>
  <si>
    <t>Комбинат Строительных материалов</t>
  </si>
  <si>
    <t>ОА О "Огнеупоры" гостиница</t>
  </si>
  <si>
    <t>ОА О "Огнеупоры" промплощадка</t>
  </si>
  <si>
    <t xml:space="preserve">        ИП Кузнецова Е.Н. </t>
  </si>
  <si>
    <t>Мостов Геннадий Сергеевич пуск</t>
  </si>
  <si>
    <t xml:space="preserve">Департамент по обеспечению мировых судей </t>
  </si>
  <si>
    <t xml:space="preserve">        ИП Додонов  Е.М. </t>
  </si>
  <si>
    <t>4-0218/06</t>
  </si>
  <si>
    <t>Ю-136-01.06</t>
  </si>
  <si>
    <t xml:space="preserve">ОА О "ТГК №9" (Красногорская ТЭЦ) </t>
  </si>
  <si>
    <t>ООО УральскийЗавод строительных профилей</t>
  </si>
  <si>
    <t>Боровской дом интернат</t>
  </si>
  <si>
    <t xml:space="preserve">                                                             Ерыкалов В.Ф.    ____________</t>
  </si>
  <si>
    <t>ОГУП "Птицефабрика "Свердловская"</t>
  </si>
  <si>
    <t xml:space="preserve"> 31 июля 2006 г .</t>
  </si>
  <si>
    <t xml:space="preserve">                составили настоящий акт в том, что в  июле месяце  2006г. с 01. по 31 число</t>
  </si>
  <si>
    <t xml:space="preserve">Итого получено </t>
  </si>
  <si>
    <t>транзит</t>
  </si>
  <si>
    <t xml:space="preserve">        Итого по 3-х сторонним договорам без УГС</t>
  </si>
  <si>
    <t xml:space="preserve">        Итого по 3-х сторонним договорам </t>
  </si>
  <si>
    <t>4-1069/06</t>
  </si>
  <si>
    <t>О О О "Региональная Теплоснабжающая Компания"</t>
  </si>
  <si>
    <t>СКБ-Банк ОАО</t>
  </si>
  <si>
    <t>Минерало-ватных плит Богдановичский завод</t>
  </si>
  <si>
    <t>ООО Кит Кэпитал</t>
  </si>
  <si>
    <t>Об общем количестве газа поданного-принятого ГРО  с учетом трехсторонних договоров.</t>
  </si>
  <si>
    <t>ООО Мечта</t>
  </si>
  <si>
    <t xml:space="preserve">                             ЗАО  "Уралсевергаз", именуемое в дальнейшем "Поставщик",в лице </t>
  </si>
  <si>
    <t>ТД Стройматериалы</t>
  </si>
  <si>
    <t xml:space="preserve">                  начальника Управления реализации газа  Логинова И.Н.,действующего на основании </t>
  </si>
  <si>
    <t xml:space="preserve">Справка по собственным нуждам </t>
  </si>
  <si>
    <t>ОАО УГС</t>
  </si>
  <si>
    <t>Каменск-Уральский</t>
  </si>
  <si>
    <t>тыс .м3</t>
  </si>
  <si>
    <t xml:space="preserve">                с другой стороны, ЗАО "ГАЗЭКС" (Управление реализации газа по Южному округу) </t>
  </si>
  <si>
    <t xml:space="preserve">                         именуемое в дальнейшем "Газораспределительная организация" </t>
  </si>
  <si>
    <t>ПБОЮЛ Заложных А.В.</t>
  </si>
  <si>
    <t xml:space="preserve">       ИП Бокта Г.А. Белинского 28 одна плита нет в 1С</t>
  </si>
  <si>
    <t xml:space="preserve">                включительно Газотранспортной организации передано, а Газораспределительной </t>
  </si>
  <si>
    <t xml:space="preserve">          организацией принято (в том числе непосредственно по двустороннему договору с</t>
  </si>
  <si>
    <t xml:space="preserve">                до покупателей Поставщика)  общее количество газа, принадлежащего Поставщику, </t>
  </si>
  <si>
    <t>Ю-148-01.06</t>
  </si>
  <si>
    <t>ИП Панафидина М.М.</t>
  </si>
  <si>
    <t>Ю-018-01.06</t>
  </si>
  <si>
    <t>ИП Степанов Е.Г.</t>
  </si>
  <si>
    <t>Ю-043-01.06</t>
  </si>
  <si>
    <t>ИП Микушин А.В.</t>
  </si>
  <si>
    <t>Ю-132-01.06</t>
  </si>
  <si>
    <t>ИП Бушкова С.А.</t>
  </si>
  <si>
    <t>Ю-118-01.06</t>
  </si>
  <si>
    <t>ИП Порошин А.Ю.</t>
  </si>
  <si>
    <t xml:space="preserve">ООО "Камышловский хлеб" </t>
  </si>
  <si>
    <t>Ю-044-01.06</t>
  </si>
  <si>
    <t>ООО "СГ-Авто"</t>
  </si>
  <si>
    <t>ОАО "УГС" (собст.нужды)</t>
  </si>
  <si>
    <t>Ю-015-01.06</t>
  </si>
  <si>
    <t>ООО "Апогей"</t>
  </si>
  <si>
    <t>Ю-040-01.06</t>
  </si>
  <si>
    <t>Ю-093-01.06</t>
  </si>
  <si>
    <t>ИП  Барабанщиков О.В.</t>
  </si>
  <si>
    <t>Приход святой троицы</t>
  </si>
  <si>
    <t>МУП Горкомсети</t>
  </si>
  <si>
    <t xml:space="preserve">                        следующем количестве, согласно приборам Газотранспортной организации:</t>
  </si>
  <si>
    <t xml:space="preserve">                 ООО "Уралтрансгаз",именуемое в дальнейшем "Газотранспортная организация"</t>
  </si>
  <si>
    <t xml:space="preserve">                 в лице начальника ПДС Бухарова Е.Г., действующего на основании_________</t>
  </si>
  <si>
    <t>ЗАО "Уралсевергаз"</t>
  </si>
  <si>
    <t>Газотранспортная</t>
  </si>
  <si>
    <t xml:space="preserve">Обуховские минеральные воды </t>
  </si>
  <si>
    <t>организация</t>
  </si>
  <si>
    <t>ООО "Уралтрансгаз"</t>
  </si>
  <si>
    <t>ДЮСШ по хоккею с мячом</t>
  </si>
  <si>
    <t>_____________</t>
  </si>
  <si>
    <t xml:space="preserve">Газораспределительная </t>
  </si>
  <si>
    <t>ЗАО "ГАЗЭКС"</t>
  </si>
  <si>
    <t>УРГ по Южному округу</t>
  </si>
  <si>
    <t xml:space="preserve">          </t>
  </si>
  <si>
    <t xml:space="preserve">       учитывая, что:</t>
  </si>
  <si>
    <t>принятого ГРО, подписанный ЗАО "Уралсевергаз", ООО "Уралтрансгаз" и ЗАО "ГАЗЭКС"</t>
  </si>
  <si>
    <t xml:space="preserve">ЗАО Регионгаз-инвест котельная №3   Мичурина 3 </t>
  </si>
  <si>
    <t xml:space="preserve">ЗАО Регионгаз-инвест котельная №4 Пионерский </t>
  </si>
  <si>
    <t xml:space="preserve">      в соответствии с актами, подписанными ЗАО "Уралсевергаз", ЗАО "ГАЗЭКС"</t>
  </si>
  <si>
    <t xml:space="preserve">                                           ГРС с. Тыгиш</t>
  </si>
  <si>
    <t>ИП  Осинцев А.Б.</t>
  </si>
  <si>
    <t>ИП Кирпищикова</t>
  </si>
  <si>
    <t>Савченко Н.М.</t>
  </si>
  <si>
    <t xml:space="preserve">        Черданцево ГРС</t>
  </si>
  <si>
    <t xml:space="preserve"> ТСЖ Газовик (Население)</t>
  </si>
  <si>
    <t>ВСЕГО по ГРСЧерданцево:</t>
  </si>
  <si>
    <t xml:space="preserve"> Энергокомплекс Фильтровальная Ленинский оссв</t>
  </si>
  <si>
    <t>ГРС Черданцево</t>
  </si>
  <si>
    <t>4-1138/06</t>
  </si>
  <si>
    <t>ООО "Теплоэнергитическая компания"</t>
  </si>
  <si>
    <t>И П Расщупкин В.А.</t>
  </si>
  <si>
    <t>И П Шальных Б.А.</t>
  </si>
  <si>
    <t>ПБОЮЛ Алеев Аллям Андреевич</t>
  </si>
  <si>
    <t>ПБОЮЛ Алеев Андрей Аллямович</t>
  </si>
  <si>
    <t>И П Яшин В.А.</t>
  </si>
  <si>
    <t xml:space="preserve">ОГУ Сысерт. станц. по борьбе с бол.животных </t>
  </si>
  <si>
    <t>Приход во имя Николая Чудотворца</t>
  </si>
  <si>
    <t>Приход во имя Святого Богоявления</t>
  </si>
  <si>
    <t>С П К "Объедин."Уральская здравница",санат."Сосновый бор"</t>
  </si>
  <si>
    <t>ГУ Отд-е федер-го казначейства по Талиц. району</t>
  </si>
  <si>
    <t>СПРАВКА</t>
  </si>
  <si>
    <t>МУП БТС Школа Ильинское</t>
  </si>
  <si>
    <t xml:space="preserve">         по ЗАО "ГАЗЭКС" </t>
  </si>
  <si>
    <t xml:space="preserve">                      Итого получено:</t>
  </si>
  <si>
    <t xml:space="preserve">                             в. т.ч.  транспортировка:</t>
  </si>
  <si>
    <t xml:space="preserve">                                          прочие:</t>
  </si>
  <si>
    <t xml:space="preserve">                                          население:</t>
  </si>
  <si>
    <t>1.</t>
  </si>
  <si>
    <t>ГРС г. Каменск - Уралький</t>
  </si>
  <si>
    <t xml:space="preserve">  № дого-вора</t>
  </si>
  <si>
    <t>Потребители по 3-х сторонним договорам</t>
  </si>
  <si>
    <t>Ю-159-04.06</t>
  </si>
  <si>
    <t>ИП Теркулов С.М.</t>
  </si>
  <si>
    <t>Факт,                   тыс. н. м³</t>
  </si>
  <si>
    <t>Лимит,       тыс. н. м³</t>
  </si>
  <si>
    <t>Перерасход,       тыс. н. м³</t>
  </si>
  <si>
    <r>
      <t>Ставка за услуги по транспортировке газа, руб/тыс.м</t>
    </r>
    <r>
      <rPr>
        <sz val="9"/>
        <rFont val="Arial"/>
        <family val="2"/>
      </rPr>
      <t>3</t>
    </r>
    <r>
      <rPr>
        <sz val="9"/>
        <rFont val="Arial Cyr"/>
        <family val="0"/>
      </rPr>
      <t xml:space="preserve">          (без НДС)</t>
    </r>
  </si>
  <si>
    <t>группа</t>
  </si>
  <si>
    <t xml:space="preserve">О А О "Исетское" </t>
  </si>
  <si>
    <t>ИП Ужгин</t>
  </si>
  <si>
    <t>Бобчинец</t>
  </si>
  <si>
    <t>ООО "ТЦ Кольцо"</t>
  </si>
  <si>
    <t xml:space="preserve">       ИП  Бокта Г.А. АБК № 1 гоголь 47</t>
  </si>
  <si>
    <t xml:space="preserve">       ИП  Бокта Г.А. АБК № 2 артеллерист 44</t>
  </si>
  <si>
    <t xml:space="preserve">       ИП  Бокта Г.А. Магазин № 1 дзерж 1</t>
  </si>
  <si>
    <t xml:space="preserve">       ИП  Бокта Г.А. Магазин № 13  стрелк бриг 13,</t>
  </si>
  <si>
    <t xml:space="preserve">       ИП  Бокта Г.А. Магазин № 2 пушкинская 43</t>
  </si>
  <si>
    <t xml:space="preserve">       ИП  Бокта Г.А. Магазин № 3 калинина 15 а</t>
  </si>
  <si>
    <t>ИП Пищальников С.Н.</t>
  </si>
  <si>
    <t>ИП Мартьянов Д.С.</t>
  </si>
  <si>
    <t xml:space="preserve">     Богдановичское ПО Магазин №2</t>
  </si>
  <si>
    <t xml:space="preserve">     Богдановичское ПО Магазин №3</t>
  </si>
  <si>
    <t>Богдановичское ПО Магазин № 6</t>
  </si>
  <si>
    <t>Богдановичское ПО Магазин № 7</t>
  </si>
  <si>
    <t>Богдановичское ПО Магазин № 8</t>
  </si>
  <si>
    <t>Богдановичское ПО Магазин № 9</t>
  </si>
  <si>
    <t>Богдановичское ПО офис Магазин № 5</t>
  </si>
  <si>
    <t xml:space="preserve">       ИП  Бокта Г.А. Магазин № 4 чапай 12 б</t>
  </si>
  <si>
    <t>СДИПИ профилакт</t>
  </si>
  <si>
    <t xml:space="preserve">       ИП  Бокта Г.А. Магазин № 5 Белинского 1д</t>
  </si>
  <si>
    <t xml:space="preserve">       ИП  Бокта Г.А. Магазин № 6 новая 2б</t>
  </si>
  <si>
    <t xml:space="preserve">       ИП  Бокта Г.А. Магазин № 7 ворошил 12</t>
  </si>
  <si>
    <t xml:space="preserve">       ИП  Бокта Г.А. Магазин № 8 ворошил 28</t>
  </si>
  <si>
    <t xml:space="preserve">       ИП  Бокта Г.А. Пожарная милиц 4</t>
  </si>
  <si>
    <t xml:space="preserve">       ИП  Бокта Г.А. Магазин № 9 Батенева 1а</t>
  </si>
  <si>
    <t>Совхоз "Сухоложский" мол завод</t>
  </si>
  <si>
    <t>ОГУ"Сухоложская ветстанция по котельная № 1</t>
  </si>
  <si>
    <t>Лесничество Сухоложское АБК № 2</t>
  </si>
  <si>
    <t xml:space="preserve"> ИП Первухина Е.А. котельная №1</t>
  </si>
  <si>
    <t xml:space="preserve"> ИП Первухина Е.А. котельная №2</t>
  </si>
  <si>
    <t>ИП Кузьминых Е.В. Котельная №1</t>
  </si>
  <si>
    <t>Энергокомплекс ОСК чкаловский</t>
  </si>
  <si>
    <t>Энергокомплекс 6 кварт</t>
  </si>
  <si>
    <t>Энергокомплекс Южный</t>
  </si>
  <si>
    <t>Энергокомплекс Силикатный</t>
  </si>
  <si>
    <t>Энергокомплекс Парковая</t>
  </si>
  <si>
    <t>Энергокомплекс Стар.часть</t>
  </si>
  <si>
    <t>ИП Кузьминых Е.В. Котельная №2</t>
  </si>
  <si>
    <t xml:space="preserve"> ООО "Т-рубин" котельная № 1</t>
  </si>
  <si>
    <t xml:space="preserve"> ООО "Т-рубин" котельная № 2</t>
  </si>
  <si>
    <t>Итого по 3-х сторонним  договорам:</t>
  </si>
  <si>
    <t>Потребители по 2-х сторонним договорам</t>
  </si>
  <si>
    <t>Факт,         тыс. н. м³</t>
  </si>
  <si>
    <t>Цена газа, руб/тыс.м³</t>
  </si>
  <si>
    <t>снабж. -сбыт. надбавка</t>
  </si>
  <si>
    <t xml:space="preserve">МОУ Средняя общеобр-я Школа № 32 </t>
  </si>
  <si>
    <t>МОУ "Основная общеобразоват-ая школа №39"</t>
  </si>
  <si>
    <t xml:space="preserve">Администрация Красногорского района </t>
  </si>
  <si>
    <t xml:space="preserve">ООО "Серж" </t>
  </si>
  <si>
    <t xml:space="preserve">МУЗ Стомат-кая пол-ка № 2 </t>
  </si>
  <si>
    <t xml:space="preserve">Магазин " Ткани " (ООО "Каменный пояс")    </t>
  </si>
  <si>
    <t xml:space="preserve">К-Ур городская общест. организация В Д П О  </t>
  </si>
  <si>
    <t xml:space="preserve">О О О "НПП Теплотехнич. оборудование" </t>
  </si>
  <si>
    <t xml:space="preserve">ИП Дагаева И.В.  </t>
  </si>
  <si>
    <t xml:space="preserve">Каменское РАЙПО </t>
  </si>
  <si>
    <t xml:space="preserve">И П Дмитриенко А.А. </t>
  </si>
  <si>
    <t xml:space="preserve">О О О "Анастасия и М" </t>
  </si>
  <si>
    <t>ООО "Кондитерский цех"</t>
  </si>
  <si>
    <t>Бурков Д.А.</t>
  </si>
  <si>
    <t xml:space="preserve">Свинокомплекс Уральский доращ </t>
  </si>
  <si>
    <t xml:space="preserve">Свинокомплекс Уральский откорм </t>
  </si>
  <si>
    <t xml:space="preserve">Свинокомплекс Уральский репродуктор </t>
  </si>
  <si>
    <t xml:space="preserve">О О О "Архимед" </t>
  </si>
  <si>
    <t xml:space="preserve">ООО Сигма+    </t>
  </si>
  <si>
    <t>О О О  "Средуралмонтаж"</t>
  </si>
  <si>
    <t>Итого по 2-х сторонним договорам:</t>
  </si>
  <si>
    <t xml:space="preserve">      УГС  Отопление базы </t>
  </si>
  <si>
    <t>в т.ч. собственные нужды</t>
  </si>
  <si>
    <t>Итого население:</t>
  </si>
  <si>
    <t>в т.ч. технологические нужды</t>
  </si>
  <si>
    <t>Старт-Экспресс</t>
  </si>
  <si>
    <t xml:space="preserve">          расход по населению</t>
  </si>
  <si>
    <t>ВСЕГО по ГРС Каменск-Уральский:</t>
  </si>
  <si>
    <t>2.</t>
  </si>
  <si>
    <t>ГРС Сосновка</t>
  </si>
  <si>
    <t xml:space="preserve">       Бутка ГРС</t>
  </si>
  <si>
    <t>Факт,                    тыс. н. м³</t>
  </si>
  <si>
    <t>Факт,                тыс. н. м³</t>
  </si>
  <si>
    <t>ВСЕГО по ГРС Сосновка:</t>
  </si>
  <si>
    <t>3.</t>
  </si>
  <si>
    <t>Факт,               тыс. н. м³</t>
  </si>
  <si>
    <t>ВСЕГО по ГРС Покровка:</t>
  </si>
  <si>
    <t>4.</t>
  </si>
  <si>
    <t>ГРС  Двуреченск</t>
  </si>
  <si>
    <t xml:space="preserve">       О О О "Фобос"</t>
  </si>
  <si>
    <t>Факт,                  тыс. н. м³</t>
  </si>
  <si>
    <t>ООО "Агрофирма Черданская"</t>
  </si>
  <si>
    <t>ВСЕГО по ГРС Двуреченск:</t>
  </si>
  <si>
    <t>5.</t>
  </si>
  <si>
    <t>ООО "Сухоложская МТС" база</t>
  </si>
  <si>
    <t xml:space="preserve">Екатеринбург 2000 </t>
  </si>
  <si>
    <t>ООО "Сухоложская МТС" заготовительный цех</t>
  </si>
  <si>
    <t>ООО "Богдановичский ГМЗ"</t>
  </si>
  <si>
    <t>Факт,                      тыс. н. м³</t>
  </si>
  <si>
    <t>МУП ЖКХ "Талица"</t>
  </si>
  <si>
    <t>ИП Кузнецова С.А.</t>
  </si>
  <si>
    <t>ВСЕГО по ГРС Талица:</t>
  </si>
  <si>
    <t>6.</t>
  </si>
  <si>
    <t>ГРС Сухой Лог</t>
  </si>
  <si>
    <t>Факт,                 тыс. н. м³</t>
  </si>
  <si>
    <t>М У П "Меридиан"</t>
  </si>
  <si>
    <t>ОГУ Сухол-кая ветст-ия по борьбе с бол-ми жив-х</t>
  </si>
  <si>
    <t>М У З "Стоматол-кая поликлинника"</t>
  </si>
  <si>
    <t xml:space="preserve">ИП Суханова О.В. </t>
  </si>
  <si>
    <t xml:space="preserve">                                                             Нач.OРГ Южного округа ЗАО "ГАЗЭКС"</t>
  </si>
  <si>
    <t xml:space="preserve">                                                               "____"___________ 2013г.</t>
  </si>
  <si>
    <t>Райпо 31   Ленина 112 и столовая Лен 111</t>
  </si>
  <si>
    <t>Райпо 33  Ленина 119</t>
  </si>
  <si>
    <t>Черноусовская  фабрика</t>
  </si>
  <si>
    <t>Приход во имя "Знамение Пресвятой Богородицы</t>
  </si>
  <si>
    <t xml:space="preserve">ООО "Авто плюс"  </t>
  </si>
  <si>
    <t>И П Атнеев Я .А.</t>
  </si>
  <si>
    <t>ГКУ СО Сухоложское лесничество</t>
  </si>
  <si>
    <t>Сажаева Елена Игоревна</t>
  </si>
  <si>
    <t xml:space="preserve">О О О "Сухоложское РСУ" </t>
  </si>
  <si>
    <t>ПБОЮЛ  Пермикин И.А.</t>
  </si>
  <si>
    <t xml:space="preserve">ООО"Сухоложсксельхозэнерго" </t>
  </si>
  <si>
    <t xml:space="preserve">ЗАО"Уралстройремсервис" </t>
  </si>
  <si>
    <t xml:space="preserve">МУП "Водоканал" </t>
  </si>
  <si>
    <t xml:space="preserve">ИП Кузнецова Е.Н. </t>
  </si>
  <si>
    <t xml:space="preserve">ИП Додонов  Е.М. </t>
  </si>
  <si>
    <t>ООО "ТС "Уральский хлеб "</t>
  </si>
  <si>
    <t>ВСЕГО по ГРС Сухой Лог:</t>
  </si>
  <si>
    <t>7.</t>
  </si>
  <si>
    <t xml:space="preserve">        ИП Кармазин И.Э. </t>
  </si>
  <si>
    <t xml:space="preserve">        ИП Гусева Т.А. </t>
  </si>
  <si>
    <t xml:space="preserve">         ИП Шарыпов С.М</t>
  </si>
  <si>
    <t>ИП Ковалева А.Н.</t>
  </si>
  <si>
    <t>ЗАО Регионгаз-инвест котельная №5 пуск</t>
  </si>
  <si>
    <t>ИП Михайлова Н.А.</t>
  </si>
  <si>
    <t>ИП Попов О.А.</t>
  </si>
  <si>
    <t>НОУ "Богд спорт. техническ. клуб ОСТО</t>
  </si>
  <si>
    <t>ЗАО Регионгаз-инвест котельная №6 пуск п. Троицкий</t>
  </si>
  <si>
    <t>мастерские боксы</t>
  </si>
  <si>
    <t>ФГУ "Госсеминспекция по Свердл.обл."</t>
  </si>
  <si>
    <t>МДОУ "Детский сад №9"</t>
  </si>
  <si>
    <t xml:space="preserve">МУЗ Стоматол-кая поликлиника </t>
  </si>
  <si>
    <t>ОГУ Богданович. станция. по борьбе с бол.живот.</t>
  </si>
  <si>
    <t>Управ-ние. Чернокоровской сел./территории</t>
  </si>
  <si>
    <t xml:space="preserve">И П Лошкарева Н.Н. </t>
  </si>
  <si>
    <t xml:space="preserve">ООО "Газавто" </t>
  </si>
  <si>
    <t>О О О "Уралресурсы"</t>
  </si>
  <si>
    <t xml:space="preserve">О О О  "Агротехснаб"  </t>
  </si>
  <si>
    <t>Филиал №6  ОА О "Трансэлектромонтаж"</t>
  </si>
  <si>
    <t>З А О "ПМК -2"</t>
  </si>
  <si>
    <t>ОАО Уралтрансбанк</t>
  </si>
  <si>
    <t>ООО "ПКФ "Марс"</t>
  </si>
  <si>
    <t>ИП Хроев В.М.</t>
  </si>
  <si>
    <t>О О О  РСП "Смена"</t>
  </si>
  <si>
    <t>ИП Мулдахметова Ману</t>
  </si>
  <si>
    <t>ООО Торговый дом "Валенсия"</t>
  </si>
  <si>
    <t>МУ "Хоккейный клуб "Факел"</t>
  </si>
  <si>
    <t>ООО ПКЦ Адонис</t>
  </si>
  <si>
    <t xml:space="preserve">ИП Колясников Г.А. </t>
  </si>
  <si>
    <t>ВСЕГО по ГРС Богданович:</t>
  </si>
  <si>
    <t>8.</t>
  </si>
  <si>
    <t xml:space="preserve">Управ-ние Каменноозерской сел. территор.  </t>
  </si>
  <si>
    <t>Крестьянское хоз-во "Кулики"</t>
  </si>
  <si>
    <t>ВСЕГО по ГРС Бараба:</t>
  </si>
  <si>
    <t>9.</t>
  </si>
  <si>
    <t>10.</t>
  </si>
  <si>
    <t>ГРС Сухой Лог (Камышлов)</t>
  </si>
  <si>
    <t xml:space="preserve">ОВД г. Камышлов </t>
  </si>
  <si>
    <t>ГУП СО "Камышловская типография"</t>
  </si>
  <si>
    <t>МУ детско-юношеская спорт школа г.Камышлов</t>
  </si>
  <si>
    <t>МОУ СПО "Экономико-правовой колледж"</t>
  </si>
  <si>
    <t xml:space="preserve">К/х "Михаил Бухаров" </t>
  </si>
  <si>
    <t xml:space="preserve">О О О "Обуховские минеральные воды" </t>
  </si>
  <si>
    <t>ИП Казанцев И.Л.</t>
  </si>
  <si>
    <t>З А О "Свердлвтормет"</t>
  </si>
  <si>
    <t>ООО "Содействие"</t>
  </si>
  <si>
    <t xml:space="preserve">ИП Мясоутов А.З. </t>
  </si>
  <si>
    <t>ИП Черноскулова</t>
  </si>
  <si>
    <t>РАЙПО 53</t>
  </si>
  <si>
    <t>ТК Комммолодежи</t>
  </si>
  <si>
    <t>М У П "Жилкомсервис" Котельная № 20</t>
  </si>
  <si>
    <t>ООО "Инженерный центр"</t>
  </si>
  <si>
    <t>ООО "Купеческий дом"</t>
  </si>
  <si>
    <t>ООО "Медком"</t>
  </si>
  <si>
    <t>ООО"Поиск"</t>
  </si>
  <si>
    <t>Хлебный рай ООО</t>
  </si>
  <si>
    <t xml:space="preserve">О О О " СКБ банк " </t>
  </si>
  <si>
    <t>О О О "К - 777"</t>
  </si>
  <si>
    <t xml:space="preserve">И П Святых С.И. </t>
  </si>
  <si>
    <t>ВСЕГО по ГРС Сухой Лог (Камышлов):</t>
  </si>
  <si>
    <t>11.</t>
  </si>
  <si>
    <t>ГРС Тыгиш</t>
  </si>
  <si>
    <t>ВСЕГО по ГРС Тыгиш:</t>
  </si>
  <si>
    <t>ООО "К-777"</t>
  </si>
  <si>
    <t xml:space="preserve">  ЗАО "Уралсевергаз", именуемое в дальнейшем "Поставщик", в лице начальника Управления</t>
  </si>
  <si>
    <t xml:space="preserve">  реализации газа Логинова И.Н., действующего на основании доверенности </t>
  </si>
  <si>
    <t>МУП БТС Администрация Ильинское</t>
  </si>
  <si>
    <t>МУП БТС Детский сад Ильинское</t>
  </si>
  <si>
    <t>МУП БТС Дом культуры Ильинское</t>
  </si>
  <si>
    <t xml:space="preserve">  Парус</t>
  </si>
  <si>
    <t>по Южному округу), именуемое в дальнейшем "Газораспределительная организация"</t>
  </si>
  <si>
    <t>включительно Поставщиком поставлено, а Газораспределительной организацией принято</t>
  </si>
  <si>
    <t xml:space="preserve"> между объемом газа, указанным в Акте об общем количестве газа поданного- принятого ГРО</t>
  </si>
  <si>
    <t>и суммой объемов газа,протранспортированного Газораспределительной организацией</t>
  </si>
  <si>
    <t>до Покупателей) с введением поправочных коэффициентов на давление, температуру, удельный вес</t>
  </si>
  <si>
    <t>РАЙПО  17</t>
  </si>
  <si>
    <t>РАЙПО 49</t>
  </si>
  <si>
    <t>Райпо 54</t>
  </si>
  <si>
    <t>ООО "Бытсервис" дом быта</t>
  </si>
  <si>
    <t xml:space="preserve">ООО "Бытсервис" контора </t>
  </si>
  <si>
    <t>"Почтамт Асбестовский"</t>
  </si>
  <si>
    <t xml:space="preserve">        ИП Булковская Л.И. </t>
  </si>
  <si>
    <t xml:space="preserve"> Талицкие полимеры</t>
  </si>
  <si>
    <t>М У П "Жилкомсервис" Промплощадка Кот № 11 и Гоголя</t>
  </si>
  <si>
    <t>Кристобалит</t>
  </si>
  <si>
    <t>Деба Д.С.</t>
  </si>
  <si>
    <t>ГНС</t>
  </si>
  <si>
    <t xml:space="preserve">       По 3-х сторонним договорам г.К-Ур.</t>
  </si>
  <si>
    <t xml:space="preserve">        ГРС г. К-Уральский</t>
  </si>
  <si>
    <t xml:space="preserve">        Сосновская ГРС</t>
  </si>
  <si>
    <t xml:space="preserve">        Покровская ГРС</t>
  </si>
  <si>
    <t>ООО "Промупаковка"</t>
  </si>
  <si>
    <t xml:space="preserve">        Двуреченская ГРС</t>
  </si>
  <si>
    <t>ИП Кудрявцев С.П.</t>
  </si>
  <si>
    <t>ФГУ "Россельхозцентр"</t>
  </si>
  <si>
    <t>ИП Пермякова</t>
  </si>
  <si>
    <t>МДОУ № 1</t>
  </si>
  <si>
    <t>ИП Кузнецов П.А.</t>
  </si>
  <si>
    <t xml:space="preserve">        По 3-х сторонним договорам г.С-Лог</t>
  </si>
  <si>
    <t>ФГУП СвердловскавтодорТалицкое Д Р С У  Промбаза тюм</t>
  </si>
  <si>
    <t>ФГУП СвердловскавтодорТалицкое Д Р С У  котельная лерм</t>
  </si>
  <si>
    <t xml:space="preserve">         Население г.Камышлов</t>
  </si>
  <si>
    <t>АКТ</t>
  </si>
  <si>
    <t>Всего</t>
  </si>
  <si>
    <t>Среднемесячная калорийность</t>
  </si>
  <si>
    <t>От Поставщика</t>
  </si>
  <si>
    <t xml:space="preserve">ИП Лопаев А.В. </t>
  </si>
  <si>
    <t xml:space="preserve">Жилье ООО </t>
  </si>
  <si>
    <t>Технологические потери</t>
  </si>
  <si>
    <t>Технологические нужды</t>
  </si>
  <si>
    <t>Технологические  потери</t>
  </si>
  <si>
    <t>Технологические потери Пышма</t>
  </si>
  <si>
    <t>Технологические нужды Пышма</t>
  </si>
  <si>
    <t xml:space="preserve">Технологические нужды </t>
  </si>
  <si>
    <t>ИП Негирев</t>
  </si>
  <si>
    <t xml:space="preserve"> ИП Кулакова Н.В.</t>
  </si>
  <si>
    <t xml:space="preserve"> ИП Булыгин С.Ю. </t>
  </si>
  <si>
    <t>ИП Яшин В.А.</t>
  </si>
  <si>
    <t xml:space="preserve"> ИП Святых С.Н. котельная № 2</t>
  </si>
  <si>
    <t xml:space="preserve">  ИП Гутовских И.А.</t>
  </si>
  <si>
    <t>ИП Шальных Б.А.</t>
  </si>
  <si>
    <t xml:space="preserve"> МУ детско-юношеская спорт школа г.Камышлов</t>
  </si>
  <si>
    <t xml:space="preserve"> ОВД г. Камышлов </t>
  </si>
  <si>
    <t>ГУП СО "Каменская типография"</t>
  </si>
  <si>
    <t>ООО "Тексимпэкс"</t>
  </si>
  <si>
    <t>________________</t>
  </si>
  <si>
    <t>т.куб. м.</t>
  </si>
  <si>
    <t>т.куб.м.</t>
  </si>
  <si>
    <t>ккал / куб.м.</t>
  </si>
  <si>
    <t xml:space="preserve">                                                          Транспортировка</t>
  </si>
  <si>
    <t>ИП Кузьминых Е.В. Котельная №3</t>
  </si>
  <si>
    <t xml:space="preserve">                                                          Население</t>
  </si>
  <si>
    <t xml:space="preserve">Каменск-Ур городская общественная организация В Д П О  </t>
  </si>
  <si>
    <t>ОГУ "Богдановичская станция по борьбе с болезнями  жив"</t>
  </si>
  <si>
    <t>ОГУ"Камышловская ветстанция по борьбе с болезнями жив"</t>
  </si>
  <si>
    <t xml:space="preserve">                                                          Технужды и потери</t>
  </si>
  <si>
    <t xml:space="preserve">                                                            в т.ч. ТСЖ</t>
  </si>
  <si>
    <t xml:space="preserve">        По 2-х сторонним договорам г.С-Лог</t>
  </si>
  <si>
    <t xml:space="preserve">        По 3-х сторонним договорам г Богдан.</t>
  </si>
  <si>
    <t>МУП БТСкотельная колхоза Свердлова</t>
  </si>
  <si>
    <t>Итого по ГРС</t>
  </si>
  <si>
    <t>Итого по всем ГРС</t>
  </si>
  <si>
    <t>АВТОритет</t>
  </si>
  <si>
    <t xml:space="preserve">        По 2-х сторонним договорам г.К-Ур.</t>
  </si>
  <si>
    <t>в т.ч. на транзит АГНКС</t>
  </si>
  <si>
    <t>по ГРС К-Уральский</t>
  </si>
  <si>
    <t>по ГРС Сухой-Лог</t>
  </si>
  <si>
    <t>по ГРС Богданович</t>
  </si>
  <si>
    <t>по ГРС Двуреченск</t>
  </si>
  <si>
    <t>по ГРС Сосновка</t>
  </si>
  <si>
    <t>по ГРС Бараба</t>
  </si>
  <si>
    <t>ООО "Гермес"</t>
  </si>
  <si>
    <t>Ю-139-03.06</t>
  </si>
  <si>
    <t>ОАО" СинТЗ " (Вечный огонь)</t>
  </si>
  <si>
    <t>ООО "Гвура"</t>
  </si>
  <si>
    <t>ИП Скакунова пекарня</t>
  </si>
  <si>
    <t xml:space="preserve">ОАО "СУАЛ" ( Вечный огонь) </t>
  </si>
  <si>
    <t>по ГРС Талица</t>
  </si>
  <si>
    <t>по ГРС Покровка</t>
  </si>
  <si>
    <t>Технологические нужды и потери</t>
  </si>
  <si>
    <t>Отопление УГС</t>
  </si>
  <si>
    <t xml:space="preserve">                                         ГРС г. Каменск-Уральский</t>
  </si>
  <si>
    <t xml:space="preserve"> </t>
  </si>
  <si>
    <t xml:space="preserve">   </t>
  </si>
  <si>
    <t xml:space="preserve">                      ГРС г. Сухой Лог</t>
  </si>
  <si>
    <t xml:space="preserve">                                 ГРС г. Богданович</t>
  </si>
  <si>
    <t xml:space="preserve">                                    ГРС п. Двуреченск</t>
  </si>
  <si>
    <t>Черданский дом культуры</t>
  </si>
  <si>
    <t xml:space="preserve">                                      Г РС с. Бараба</t>
  </si>
  <si>
    <t xml:space="preserve">                                          ГРС с. Покровское</t>
  </si>
  <si>
    <t xml:space="preserve">                ГРС Сосновка</t>
  </si>
  <si>
    <t xml:space="preserve">                                     ГРС Талица </t>
  </si>
  <si>
    <t>по ГРС Бутка</t>
  </si>
  <si>
    <t>ООО  Сухоложская МТС _____</t>
  </si>
  <si>
    <t>Талица</t>
  </si>
  <si>
    <t>Камышлов</t>
  </si>
  <si>
    <t>ИП Егоров Е.А.</t>
  </si>
  <si>
    <t>тыс.н.м3.</t>
  </si>
  <si>
    <t>ООО "Ритм"</t>
  </si>
  <si>
    <t>Ю-030-01.06</t>
  </si>
  <si>
    <t>ПБОЮЛ Ковалева А.Н.</t>
  </si>
  <si>
    <t>ОГУП "Санаторий "Обуховский"</t>
  </si>
  <si>
    <t xml:space="preserve">Талицкое ЗАО </t>
  </si>
  <si>
    <t>ИП Скакунова</t>
  </si>
  <si>
    <t xml:space="preserve">ЗАО Регионгаз-инвест котельная №4  С Лазо 3 </t>
  </si>
  <si>
    <t>ИП Пипия И.</t>
  </si>
  <si>
    <t xml:space="preserve">                                  С П Р А В К А</t>
  </si>
  <si>
    <t xml:space="preserve"> собственные нужды</t>
  </si>
  <si>
    <t xml:space="preserve">                                                           в т.ч. транзит                              </t>
  </si>
  <si>
    <t>ООО Форэс</t>
  </si>
  <si>
    <t>К-з ХХ Партсъезд</t>
  </si>
  <si>
    <t>К-з Урал</t>
  </si>
  <si>
    <t>Отд-е федер-го казначейства по Свердлвской области</t>
  </si>
  <si>
    <t>КТП КЗСМ</t>
  </si>
  <si>
    <t>КТП Константиновка</t>
  </si>
  <si>
    <t>КТП Р.Люксемб</t>
  </si>
  <si>
    <t>КТП Энгельса,</t>
  </si>
  <si>
    <t>КТП №1 Пролетарская, 113</t>
  </si>
  <si>
    <t>КТП №2 К.Либкнехта, 28</t>
  </si>
  <si>
    <t>МУП БТС  котельная дет.сада Кунара</t>
  </si>
  <si>
    <t>МУП БТС котельная Дома культур Кунара</t>
  </si>
  <si>
    <t>МУП БТС котельная Жилых домов Кунара</t>
  </si>
  <si>
    <t>МУП  БТСкотельная Управления с/т.Кунара</t>
  </si>
  <si>
    <t>МУП БТС котельная дет. сада Тыгиш</t>
  </si>
  <si>
    <t>МУП БТС котельная школы Тыгиш</t>
  </si>
  <si>
    <t>МУП БТС котельная клуба Тыгиш</t>
  </si>
  <si>
    <t xml:space="preserve">МУП БТС Каменноозерская основн школа  </t>
  </si>
  <si>
    <t xml:space="preserve">МУП БТС Барабинская сел./террит. </t>
  </si>
  <si>
    <t xml:space="preserve">МУП БТС Каменноозерская сел. администрация  </t>
  </si>
  <si>
    <t>МУП БТС Дет. Сад №9</t>
  </si>
  <si>
    <t>МУП БТС котельная дет.сад школа Волково</t>
  </si>
  <si>
    <t>МУП БТС Троицкое Котельная Дома Культуры</t>
  </si>
  <si>
    <t>МУП БТС" котельная  Крылова 14 Богданович</t>
  </si>
  <si>
    <t>МУП БТС Троицкое  жилой дом Первомайская</t>
  </si>
  <si>
    <t>МУП БТС котельная администрац Волково</t>
  </si>
  <si>
    <t>МУП БТС Троицкое  Котельная № 1</t>
  </si>
  <si>
    <t>МУП БТС Котельная соцсферы Коменки</t>
  </si>
  <si>
    <t>МУП БТС Чернокоровская школа</t>
  </si>
  <si>
    <t>КТП №3 Железнодорожная,17а</t>
  </si>
  <si>
    <t>ООО "Талицкая строит. компания - 1" пуск Труда 34</t>
  </si>
  <si>
    <t>КТП №4 Швельниса, 40а</t>
  </si>
  <si>
    <t xml:space="preserve">ООО "Оригинал" </t>
  </si>
  <si>
    <t>Ю-046-01.06</t>
  </si>
  <si>
    <t>Ю-060-01.06</t>
  </si>
  <si>
    <t xml:space="preserve">       З А О трест "Уралцветметремонт" _________</t>
  </si>
  <si>
    <t xml:space="preserve">        Население  </t>
  </si>
  <si>
    <t xml:space="preserve">        Население </t>
  </si>
  <si>
    <t xml:space="preserve">       Талицкая ГРС</t>
  </si>
  <si>
    <t>ООО "Оптрозторг"</t>
  </si>
  <si>
    <t>13.</t>
  </si>
  <si>
    <t>Ю-040-04.06</t>
  </si>
  <si>
    <t>ООО Теплосеть Талый ключ</t>
  </si>
  <si>
    <t>ООО Теплосеть Котельная</t>
  </si>
  <si>
    <t xml:space="preserve">                                  в.т.ч. Технолог нужды:</t>
  </si>
  <si>
    <t xml:space="preserve"> в т.ч.собственные нужды</t>
  </si>
  <si>
    <t xml:space="preserve">             Итого получено без транзита :</t>
  </si>
  <si>
    <t xml:space="preserve">        По 2-х сторонним договорам г Богдан.</t>
  </si>
  <si>
    <t xml:space="preserve">        Население</t>
  </si>
  <si>
    <t>ОГУ "Каменская ветстанция"</t>
  </si>
  <si>
    <t>НОУ ДО Автокласс</t>
  </si>
  <si>
    <t>Кунара</t>
  </si>
  <si>
    <t>Грязновское</t>
  </si>
  <si>
    <t>Пышма</t>
  </si>
  <si>
    <t xml:space="preserve"> Каменск</t>
  </si>
  <si>
    <t xml:space="preserve"> Сосновка</t>
  </si>
  <si>
    <t xml:space="preserve"> Покровка</t>
  </si>
  <si>
    <t>Газовик</t>
  </si>
  <si>
    <t>ИТОГО</t>
  </si>
  <si>
    <t xml:space="preserve">        ГРС г. Богданович</t>
  </si>
  <si>
    <t xml:space="preserve">        ГРС Бараба</t>
  </si>
  <si>
    <t xml:space="preserve">        ООО "Агрофирма Черданская" котельная</t>
  </si>
  <si>
    <t xml:space="preserve">       ООО "СХП "Исетское" зерносушилка</t>
  </si>
  <si>
    <t xml:space="preserve">       ООО "СХП "Исетское" котельная</t>
  </si>
  <si>
    <t>ООО "Родник" магазин № 1</t>
  </si>
  <si>
    <t>ООО "Родник" магазин № 2</t>
  </si>
  <si>
    <t>Приход во имя Рождества Господа Бога</t>
  </si>
  <si>
    <t>Приход во имя Владимирской иконы Божей Матери</t>
  </si>
  <si>
    <t>ИП Корякин В.Э.котельная № 1</t>
  </si>
  <si>
    <t>ЗАО Регионгаз-инвест котельная № 1 П. Ленина 219</t>
  </si>
  <si>
    <t>ЗАО Регионгаз-инвест котельная № 2 Т. Красноармейская 32</t>
  </si>
  <si>
    <t>ООО Софит</t>
  </si>
  <si>
    <t>ЗАО Регионгаз-инвест котельная № 3 П. Горная 1а</t>
  </si>
  <si>
    <t>ТЭКС</t>
  </si>
  <si>
    <t xml:space="preserve">ИП Шкрябец А.Н. </t>
  </si>
  <si>
    <t>ИП Иванов</t>
  </si>
  <si>
    <t>ООО "Соломон алсберг"</t>
  </si>
  <si>
    <t>МУЗ "Стоматологическая поликлиника промпл № 1" тр</t>
  </si>
  <si>
    <t>МУЗ "Стоматологическая поликлиника промпл № 2" уаз</t>
  </si>
  <si>
    <t xml:space="preserve">МОУ "Средняя общеобр-я Школа № 32" </t>
  </si>
  <si>
    <t>ЗАО Регионгаз-инвест котельная № 1 Т. Свердлова 26</t>
  </si>
  <si>
    <t>ЗАО Регионгаз-инвест котельная № 2 П. Трифан</t>
  </si>
  <si>
    <t xml:space="preserve">     Богдановичское ПО Магазин №1</t>
  </si>
  <si>
    <t xml:space="preserve">     Богдановичское ПО Магазин №4</t>
  </si>
  <si>
    <t>ЦРБ Богдановичская</t>
  </si>
  <si>
    <t xml:space="preserve">        ООО Мокпро котельная магазина</t>
  </si>
  <si>
    <t>ЗАО Свинокомплекс  Уральский Откорм № 2</t>
  </si>
  <si>
    <t>ЗАО Свинокомплекс  Уральский Репродуктор</t>
  </si>
  <si>
    <t>ИП Черданцев Е.В. Магазин № 1</t>
  </si>
  <si>
    <t>ИП Черданцев Е.В. Магазин № 2</t>
  </si>
  <si>
    <t>ИП Черданцев Е.В. Магазин № 3</t>
  </si>
  <si>
    <t>Управ-ние Троицкой сел./территории Котельная АБК</t>
  </si>
  <si>
    <t>Комфорт  санаторий 18а</t>
  </si>
  <si>
    <t>Комфорт  ул. Школьная 10Б</t>
  </si>
  <si>
    <t>ООО "Уральская диатомитовая компания"</t>
  </si>
  <si>
    <t>МУП "Белоярские тепловые сети"</t>
  </si>
  <si>
    <t>АТП-15 филиал ОАО ПТК "Свердловскстройтранс"</t>
  </si>
  <si>
    <t xml:space="preserve">        Итого население</t>
  </si>
  <si>
    <t xml:space="preserve">        Итого по 2-х сторонним договорам</t>
  </si>
  <si>
    <t>БОГД ПТИЦЕФАБ</t>
  </si>
  <si>
    <t xml:space="preserve">по ЗАО "ГАЗЭКС"                            Всего                              </t>
  </si>
  <si>
    <t xml:space="preserve">       Животноводческое товарищество _________</t>
  </si>
  <si>
    <t>_______________________</t>
  </si>
  <si>
    <t xml:space="preserve">       </t>
  </si>
  <si>
    <t>Среднемесячная калор-сть</t>
  </si>
  <si>
    <t xml:space="preserve">                  АКТ</t>
  </si>
  <si>
    <t xml:space="preserve">          о количестве поданного -принятого природного газа </t>
  </si>
  <si>
    <t>Витязь ЛТД</t>
  </si>
  <si>
    <t>О А О "Каменск-Ур.хлебокомбинат"  промплощ№1</t>
  </si>
  <si>
    <t>О А О "Каменск-Ур.хлебокомбинат"  промплощ№2</t>
  </si>
  <si>
    <t>О А О " С У А Л "  веч. Огонь</t>
  </si>
  <si>
    <t>О А О " С У А Л "  промплощ</t>
  </si>
  <si>
    <t>О А О " С У А Л "  с/п Камен пояс</t>
  </si>
  <si>
    <t>О А О " Син Т З " веч. Огонь</t>
  </si>
  <si>
    <t>О А О " Син Т З " котельная</t>
  </si>
  <si>
    <t>О А О " Син Т З " промплощ</t>
  </si>
  <si>
    <t>З А О " Уралтехмаш " котельная</t>
  </si>
  <si>
    <t>ООО Тадиро</t>
  </si>
  <si>
    <t>З А О " Уралтехмаш " промплощ</t>
  </si>
  <si>
    <t>О А О "Завод " Исеть " котельная</t>
  </si>
  <si>
    <t>О А О "Завод " Исеть " промплощадка</t>
  </si>
  <si>
    <t>ЗАО Свинокомплекс  Уральский хрящник</t>
  </si>
  <si>
    <t>ОГУП "Птицефабрика "Свердловская" зерносушилка</t>
  </si>
  <si>
    <t>Хомяков И.В.</t>
  </si>
  <si>
    <t>ОГУП "Птицефабрика "Свердловская" молоч ферма</t>
  </si>
  <si>
    <t>Новопышминское пуск</t>
  </si>
  <si>
    <t>ИП Хакимзянова Г.М.</t>
  </si>
  <si>
    <t>ОГУП "Птицефабрика "Свердловская" птичник</t>
  </si>
  <si>
    <t xml:space="preserve">ООО "Исеть" Кислово </t>
  </si>
  <si>
    <t>ООО "Исеть" Покровка</t>
  </si>
  <si>
    <t>З А О "Энергогазпром" Котельная №1</t>
  </si>
  <si>
    <t>З А О "Энергогазпром" Котельная №14</t>
  </si>
  <si>
    <t>Совхоз "Знаменский" зерносушилка</t>
  </si>
  <si>
    <t>Совхоз "Знаменский" Котельная</t>
  </si>
  <si>
    <t>М У П "Жилкомсервис" Котельная № 1</t>
  </si>
  <si>
    <t>М У П "Жилкомсервис" Котельная № 10</t>
  </si>
  <si>
    <t>М У П "Жилкомсервис" Котельная № 19</t>
  </si>
  <si>
    <t>М У П "Жилкомсервис" Котельная № 21</t>
  </si>
  <si>
    <t>М У П "Жилкомсервис" Котельная № 4</t>
  </si>
  <si>
    <t>М У П "Жилкомсервис" Котельная № 5</t>
  </si>
  <si>
    <t>М У П "Жилкомсервис" Котельная № 6</t>
  </si>
  <si>
    <t>М У П "Жилкомсервис" Котельная № 8</t>
  </si>
  <si>
    <t>М У П "Жилкомсервис" Котельная № 9</t>
  </si>
  <si>
    <t>О А О "Сух-ский завод Вторцветмет"  Общежитие</t>
  </si>
  <si>
    <t>Уралстаробухово</t>
  </si>
  <si>
    <t>О А О "Сух-ский завод Вторцветмет" Промплощ</t>
  </si>
  <si>
    <t>ООО "Камышловский кирпичный завод"</t>
  </si>
  <si>
    <t>ООО "СХП "Исетское"</t>
  </si>
  <si>
    <t xml:space="preserve">         Население г.Талица </t>
  </si>
  <si>
    <t xml:space="preserve">         Население г.Пышма </t>
  </si>
  <si>
    <t xml:space="preserve">        ГРС г.С-Лог.1</t>
  </si>
  <si>
    <t>ООО "Промстройсервис"</t>
  </si>
  <si>
    <t>ООО "Камыш-ий з-д электронных компонентов"</t>
  </si>
  <si>
    <t xml:space="preserve">                                                     </t>
  </si>
  <si>
    <t>ООО "Партнер"</t>
  </si>
  <si>
    <t xml:space="preserve">ООО УК УСК </t>
  </si>
  <si>
    <t xml:space="preserve">             с введением поправочных коэффициентов на давление, температуру,удельный вес, в </t>
  </si>
  <si>
    <t xml:space="preserve">по ГРС Тыгиш (население Кунара </t>
  </si>
  <si>
    <t>СХК "Объедин. "Уральская Здравница")</t>
  </si>
  <si>
    <t>население Черданцево</t>
  </si>
  <si>
    <t xml:space="preserve">      СПРАВКА</t>
  </si>
  <si>
    <t>Участок</t>
  </si>
  <si>
    <t>двух стор.</t>
  </si>
  <si>
    <t>Население</t>
  </si>
  <si>
    <t>затраты</t>
  </si>
  <si>
    <t>ВСЕГО</t>
  </si>
  <si>
    <t>кол-во</t>
  </si>
  <si>
    <t>сумма</t>
  </si>
  <si>
    <t>кор/сч.</t>
  </si>
  <si>
    <t>вид затр.</t>
  </si>
  <si>
    <t>тыс.м3</t>
  </si>
  <si>
    <t>руб</t>
  </si>
  <si>
    <t>Двуреченск</t>
  </si>
  <si>
    <t>20 с0</t>
  </si>
  <si>
    <t>Отоплен</t>
  </si>
  <si>
    <t>25.</t>
  </si>
  <si>
    <t>соб.нужд</t>
  </si>
  <si>
    <t>20с1</t>
  </si>
  <si>
    <t>Богданович</t>
  </si>
  <si>
    <t>20с0</t>
  </si>
  <si>
    <t>Сухой Лог</t>
  </si>
  <si>
    <t>МУП БТС Котельная № 1</t>
  </si>
  <si>
    <t>МУП БТС Котельная № 2</t>
  </si>
  <si>
    <t>МУП БТС Котельная № 3</t>
  </si>
  <si>
    <t>МУП БТС Котельная № 5</t>
  </si>
  <si>
    <t>МУП БТС Котельная № 6</t>
  </si>
  <si>
    <t>МУП БТС Котельная № 7</t>
  </si>
  <si>
    <t>МУП БТС котельная фарфорового завода</t>
  </si>
  <si>
    <t xml:space="preserve">Паринов Н.П. </t>
  </si>
  <si>
    <t>Отоп  мэу</t>
  </si>
  <si>
    <t xml:space="preserve">  Талица</t>
  </si>
  <si>
    <t xml:space="preserve">   Пышма</t>
  </si>
  <si>
    <t xml:space="preserve">  Камышлов</t>
  </si>
  <si>
    <t>Конст-ка</t>
  </si>
  <si>
    <t>20тп</t>
  </si>
  <si>
    <t>КЗСМ</t>
  </si>
  <si>
    <t>Школьная</t>
  </si>
  <si>
    <t>Энгельса</t>
  </si>
  <si>
    <t>Р.Люксем.</t>
  </si>
  <si>
    <t>Камен. р-н</t>
  </si>
  <si>
    <t>К-Уральский</t>
  </si>
  <si>
    <t>в т.ч котельн</t>
  </si>
  <si>
    <t>ТВС</t>
  </si>
  <si>
    <t>завод-32</t>
  </si>
  <si>
    <t>Кот.п.Сил.</t>
  </si>
  <si>
    <t>Кот.Южный</t>
  </si>
  <si>
    <t>Кот Парковая</t>
  </si>
  <si>
    <t>6 кв. Лен.</t>
  </si>
  <si>
    <t>Кот.ст.час</t>
  </si>
  <si>
    <t>Кам. Р-н</t>
  </si>
  <si>
    <t>Мусорск 4</t>
  </si>
  <si>
    <t>20с2</t>
  </si>
  <si>
    <t>Запр№2</t>
  </si>
  <si>
    <t>20г/ж</t>
  </si>
  <si>
    <t>СНС</t>
  </si>
  <si>
    <t>Сосновка</t>
  </si>
  <si>
    <t>Мартюш</t>
  </si>
  <si>
    <t>в т.ч.</t>
  </si>
  <si>
    <t>счет 60</t>
  </si>
  <si>
    <t>счет 94</t>
  </si>
  <si>
    <t>Нач-к УРГ _____________Ерыкаов В.Ф.</t>
  </si>
  <si>
    <t xml:space="preserve">         О Т Ч Ё Т</t>
  </si>
  <si>
    <t>ЗАО Свинокомплекс  Уральский доращивание</t>
  </si>
  <si>
    <t xml:space="preserve">        о расходе газа по ЗАО"ГАЗЭКС"</t>
  </si>
  <si>
    <t xml:space="preserve">                   декабрь  1999 г.</t>
  </si>
  <si>
    <t>2005г.</t>
  </si>
  <si>
    <t>Код мин-ва</t>
  </si>
  <si>
    <t>ведомства</t>
  </si>
  <si>
    <t>потребители газа</t>
  </si>
  <si>
    <t>Богданович центр больниц</t>
  </si>
  <si>
    <t xml:space="preserve">  лимит</t>
  </si>
  <si>
    <t xml:space="preserve">   факт</t>
  </si>
  <si>
    <t>по ССМУ</t>
  </si>
  <si>
    <t>001-1</t>
  </si>
  <si>
    <t xml:space="preserve">        Республика,область,край</t>
  </si>
  <si>
    <t xml:space="preserve">     всего:</t>
  </si>
  <si>
    <t>в том числе:</t>
  </si>
  <si>
    <t>101-0</t>
  </si>
  <si>
    <t>Минэнерго:</t>
  </si>
  <si>
    <t>110-1</t>
  </si>
  <si>
    <t>ООО "Мико"</t>
  </si>
  <si>
    <t>ИП Кузнецова Т.Г.</t>
  </si>
  <si>
    <t>ООО "Трансмет-Богданович"</t>
  </si>
  <si>
    <t>ООО "Тор"</t>
  </si>
  <si>
    <t>ООО "Лев"</t>
  </si>
  <si>
    <t>ООО "Талицкая строит. компания - 1" пуско-наладка</t>
  </si>
  <si>
    <t>Минметалургия:</t>
  </si>
  <si>
    <t>152-1</t>
  </si>
  <si>
    <t>Государственная ассоциация</t>
  </si>
  <si>
    <t>союзстройматериалов:</t>
  </si>
  <si>
    <t>611-3</t>
  </si>
  <si>
    <t>Совет министров союзной</t>
  </si>
  <si>
    <t>республики:</t>
  </si>
  <si>
    <t>715-4</t>
  </si>
  <si>
    <t>Минстройматериалов:</t>
  </si>
  <si>
    <t>153-3</t>
  </si>
  <si>
    <t>Минлегпром:</t>
  </si>
  <si>
    <t>300-3</t>
  </si>
  <si>
    <t>Агропромышленный комплекс</t>
  </si>
  <si>
    <t>всего:</t>
  </si>
  <si>
    <t>из него</t>
  </si>
  <si>
    <t>Минхлебпродукты</t>
  </si>
  <si>
    <t>650-5/686</t>
  </si>
  <si>
    <t>Облисполком</t>
  </si>
  <si>
    <t>из общего количества отпущено:</t>
  </si>
  <si>
    <t>920-4х</t>
  </si>
  <si>
    <t>а) на коммуналь-бытовые нужды</t>
  </si>
  <si>
    <t>б) население</t>
  </si>
  <si>
    <t>в) потери</t>
  </si>
  <si>
    <t>"_____"</t>
  </si>
  <si>
    <t>__________________</t>
  </si>
  <si>
    <t>Ю-116-01.06</t>
  </si>
  <si>
    <t>ИП Лопаев А.В.</t>
  </si>
  <si>
    <t>Начальник УРГ по Южному округу ЗАО"ГАЗЭКС"                     В.Ф.Ерыкалов</t>
  </si>
  <si>
    <t xml:space="preserve">ОАО "Родина"   </t>
  </si>
  <si>
    <t>АГНКС</t>
  </si>
  <si>
    <t>Покровка</t>
  </si>
  <si>
    <t>С-Лог</t>
  </si>
  <si>
    <t>Байны</t>
  </si>
  <si>
    <t>Бараба</t>
  </si>
  <si>
    <t>Бутка</t>
  </si>
  <si>
    <t>Грязновка</t>
  </si>
  <si>
    <t>Райпо 75</t>
  </si>
  <si>
    <t>ЗАО "Газмонтаж"</t>
  </si>
  <si>
    <t>ИП Корешков А.А.</t>
  </si>
  <si>
    <t>ООО "Снежинка"</t>
  </si>
  <si>
    <t>ОАО УПКБ "Деталь"</t>
  </si>
  <si>
    <t>ИП Булыгин С.Ю.</t>
  </si>
  <si>
    <t>Департамент по обеспечению деят-ти мировых судей</t>
  </si>
  <si>
    <t>ИП Папуловских С.В.</t>
  </si>
  <si>
    <t>камышлов</t>
  </si>
  <si>
    <t>ОАО УПКБ Деталь</t>
  </si>
  <si>
    <t xml:space="preserve">ООО "СХП"Маминское" </t>
  </si>
  <si>
    <t>ОАО "Каменское"</t>
  </si>
  <si>
    <t xml:space="preserve">        ИП Корешков А.А.</t>
  </si>
  <si>
    <t xml:space="preserve">        ООО "Снежинка"</t>
  </si>
  <si>
    <t>ПБОЮЛ Сытдиков А.М.</t>
  </si>
  <si>
    <t>ООО "ЖКХ Сосновское"</t>
  </si>
  <si>
    <t>МУП ПТО ЖКХ</t>
  </si>
  <si>
    <t>Казанцев Г.Н.</t>
  </si>
  <si>
    <t xml:space="preserve">ЗАО "Межрегиональный центр металлопроката"  </t>
  </si>
  <si>
    <t>ЗАО "Каменская катанка"</t>
  </si>
  <si>
    <t>ООО "Городские очистные сооружения"</t>
  </si>
  <si>
    <t>ИП Солоха Д.В.</t>
  </si>
  <si>
    <t>ООО "Компания Молочный Кит"</t>
  </si>
  <si>
    <t>ГУП СО "Облкоммунэнерго"</t>
  </si>
  <si>
    <t>Камышл.электротех.з-д-фил.ОАО Объед-ые электротех-е з-ды</t>
  </si>
  <si>
    <t>ФГУП "Почта России"</t>
  </si>
  <si>
    <t>ИП Комягина Л.П.</t>
  </si>
  <si>
    <t xml:space="preserve">ИП Андреева З.Е. </t>
  </si>
  <si>
    <t xml:space="preserve">ИП Буякевич О.Н.  </t>
  </si>
  <si>
    <t>ООО "Ювентус"</t>
  </si>
  <si>
    <t xml:space="preserve">МПРО Приход во имя Покрова Божией Матери </t>
  </si>
  <si>
    <t>Ю-068-01.06</t>
  </si>
  <si>
    <t xml:space="preserve">ИП Рябов О.А. </t>
  </si>
  <si>
    <t xml:space="preserve">ИП Хакимзянов М.М. </t>
  </si>
  <si>
    <t xml:space="preserve">ИП Рудзин C.Б. </t>
  </si>
  <si>
    <t xml:space="preserve"> ОАО "Уралсвязьинформ"Кам-ский ТУЭС</t>
  </si>
  <si>
    <t xml:space="preserve">ИП Кармазин И.Э. </t>
  </si>
  <si>
    <t xml:space="preserve">ИП Гусева Т.А. </t>
  </si>
  <si>
    <t>ЗАО "Витязь ЛТД"</t>
  </si>
  <si>
    <t>ИП Мамаев В.Ю.</t>
  </si>
  <si>
    <t>Церковь Иисуса Христа</t>
  </si>
  <si>
    <t xml:space="preserve">ИП  Титова Л.П. </t>
  </si>
  <si>
    <t>ИП Тормаев О.Н.</t>
  </si>
  <si>
    <t>ИП  Бокта Г.А.</t>
  </si>
  <si>
    <t>ИП Возженников В.В.</t>
  </si>
  <si>
    <t xml:space="preserve">М У П "Богдановичский городской молочный з-д" </t>
  </si>
  <si>
    <t xml:space="preserve">ИП Сенкевич К.А. </t>
  </si>
  <si>
    <t>ИП Князев  Г.Ш.</t>
  </si>
  <si>
    <t xml:space="preserve">ИП Гвоздева Л.Т.  </t>
  </si>
  <si>
    <t>ИП Чепчугов А.А.</t>
  </si>
  <si>
    <t>ИП Баратов Р.А.</t>
  </si>
  <si>
    <t>ИП Черданцев Е.В.</t>
  </si>
  <si>
    <t>ИП Буслаев С.Н.</t>
  </si>
  <si>
    <t>ИП Буслаев С.Н. Спортивная</t>
  </si>
  <si>
    <t>ИП Буслаев С.Н. Тимирязева</t>
  </si>
  <si>
    <t>СООПА ГУПСО</t>
  </si>
  <si>
    <t>ИП Беляев В.М.</t>
  </si>
  <si>
    <t>ИП Хомяков М.В.</t>
  </si>
  <si>
    <t xml:space="preserve">З А О "Гранит" </t>
  </si>
  <si>
    <t xml:space="preserve">ИП Биннатов В.Б. </t>
  </si>
  <si>
    <t>ИП Кондаков В.В.</t>
  </si>
  <si>
    <t>ИП Левицкая Л.Н.</t>
  </si>
  <si>
    <t>ИП Шокуров С.В.</t>
  </si>
  <si>
    <t>ИП Кутергин А.Н.</t>
  </si>
  <si>
    <t xml:space="preserve">ИП Маркелов Е.Ф. </t>
  </si>
  <si>
    <t>ИП Кузьминых Е.В.</t>
  </si>
  <si>
    <t>ИП Якимов А.И.</t>
  </si>
  <si>
    <t>ЧП Кутергин А.Н.</t>
  </si>
  <si>
    <t>ИП Шарыпов С.М</t>
  </si>
  <si>
    <t xml:space="preserve">       ОАО "Каменское"</t>
  </si>
  <si>
    <t>С П К "Объедин."Уральская здравница"сан.Сосн. бор</t>
  </si>
  <si>
    <t xml:space="preserve">                   по реализации природного газа за октябрь  2005г .</t>
  </si>
  <si>
    <t xml:space="preserve">ООО "Новоисетский Ком Сервис" </t>
  </si>
  <si>
    <t>тыгиш</t>
  </si>
  <si>
    <t>ИП Куреннова Л.А.</t>
  </si>
  <si>
    <t>ООО Фаворит</t>
  </si>
  <si>
    <t>ООО "Техноцентр"</t>
  </si>
  <si>
    <t>ООО  ЖКХ " Покровское "</t>
  </si>
  <si>
    <t xml:space="preserve">ООО  "ТВС-Сервис" </t>
  </si>
  <si>
    <t>,</t>
  </si>
  <si>
    <t>ГРС Талица (г.Пышма)</t>
  </si>
  <si>
    <t>ВСЕГО по ГРС Талица (г. Пышма):</t>
  </si>
  <si>
    <t xml:space="preserve">ИП Жигалов </t>
  </si>
  <si>
    <t>4-0176/06</t>
  </si>
  <si>
    <t>4-0170/06</t>
  </si>
  <si>
    <t>4-0165/06</t>
  </si>
  <si>
    <t>4-0193/06-02</t>
  </si>
  <si>
    <t>4-0183/06</t>
  </si>
  <si>
    <t>4-0178/06</t>
  </si>
  <si>
    <t>4-0168/06</t>
  </si>
  <si>
    <t>4-0184/06</t>
  </si>
  <si>
    <t>4-0173/06</t>
  </si>
  <si>
    <t>4-0164/06</t>
  </si>
  <si>
    <t>4-0166/06</t>
  </si>
  <si>
    <t>4-0182/06</t>
  </si>
  <si>
    <t>4-0192/06</t>
  </si>
  <si>
    <t>4-0188/06</t>
  </si>
  <si>
    <t>4-0181/06</t>
  </si>
  <si>
    <t>4-0187/06</t>
  </si>
  <si>
    <t>4-0189/06</t>
  </si>
  <si>
    <t>4-0197/06</t>
  </si>
  <si>
    <t>4-0226/06</t>
  </si>
  <si>
    <t>4-0194/06</t>
  </si>
  <si>
    <t>4-0185/06</t>
  </si>
  <si>
    <t>4-0167/06</t>
  </si>
  <si>
    <t>4-0241/06</t>
  </si>
  <si>
    <t>4-0234/06</t>
  </si>
  <si>
    <t>4-0235/06</t>
  </si>
  <si>
    <t>4-0239/06</t>
  </si>
  <si>
    <t>Ю-114-01.06</t>
  </si>
  <si>
    <t>01/06</t>
  </si>
  <si>
    <t>4-0238/06</t>
  </si>
  <si>
    <t>4-0240/06</t>
  </si>
  <si>
    <t>4-0244/06</t>
  </si>
  <si>
    <t>4-0242/06</t>
  </si>
  <si>
    <t>4-0236/06</t>
  </si>
  <si>
    <t>Промрегионмонтаж</t>
  </si>
  <si>
    <t>СПОПАТ</t>
  </si>
  <si>
    <t>4-0217/06</t>
  </si>
  <si>
    <t>4-0225/06</t>
  </si>
  <si>
    <t>4-0208/06</t>
  </si>
  <si>
    <t>4-0206/06</t>
  </si>
  <si>
    <t>4-0209/06</t>
  </si>
  <si>
    <t>4-0227/06</t>
  </si>
  <si>
    <t>4-0202/06</t>
  </si>
  <si>
    <t>4-0205/06</t>
  </si>
  <si>
    <t>4-0233/06</t>
  </si>
  <si>
    <t>4-0224/06</t>
  </si>
  <si>
    <t>4-0222/06</t>
  </si>
  <si>
    <t>4-0979/06</t>
  </si>
  <si>
    <t>4-0193/06-1</t>
  </si>
  <si>
    <t>4-0228/06</t>
  </si>
  <si>
    <t>4-0137/06</t>
  </si>
  <si>
    <t>Энергетик</t>
  </si>
  <si>
    <t>4-0150/06</t>
  </si>
  <si>
    <t>4-0146/06</t>
  </si>
  <si>
    <t>4-0140/06</t>
  </si>
  <si>
    <t>4-0151/06</t>
  </si>
  <si>
    <t>Тыгиш</t>
  </si>
  <si>
    <t>Черданцево</t>
  </si>
  <si>
    <t>4-1131/06</t>
  </si>
  <si>
    <t>4-1118/06пуск</t>
  </si>
  <si>
    <t>31 мая 2006 г</t>
  </si>
  <si>
    <t xml:space="preserve">    1. Объем газа, указанный в Акте от 31 мая 2006г. Об общем количестве газа поданного-</t>
  </si>
  <si>
    <t xml:space="preserve">    (Управление реализации газа по Южному округу) составляет 116 834,687                   </t>
  </si>
  <si>
    <t xml:space="preserve">      до покупателей Поставщика в мае месяце 2006года с 01 по 31 число включительно,</t>
  </si>
  <si>
    <t xml:space="preserve">  УГС      Отопление базы </t>
  </si>
  <si>
    <t>М У П "Жилкомсервис" Котельная № 22</t>
  </si>
  <si>
    <t xml:space="preserve"> (Управление реализации газа по Южному округу) и покупателем составляет   112 946,687                     </t>
  </si>
  <si>
    <t>ООО "Молочный талицкий завод"</t>
  </si>
  <si>
    <t>О А О "Сухоложский огнеупорный завод" Бережок</t>
  </si>
  <si>
    <t xml:space="preserve">Синара СОК ООО </t>
  </si>
  <si>
    <t xml:space="preserve">с другой стороны, составили настоящийакт о том, что за май 2006г. С 01 по 31 число  </t>
  </si>
  <si>
    <t>ИП Лешуков кун 12</t>
  </si>
  <si>
    <t>4-1089/06</t>
  </si>
  <si>
    <t>З А О "Энергогазпром" басманово</t>
  </si>
  <si>
    <t>4-0156/06</t>
  </si>
  <si>
    <t>4-0152/06</t>
  </si>
  <si>
    <t>4-0145/06</t>
  </si>
  <si>
    <t>4-0154/06</t>
  </si>
  <si>
    <t>4-0143/06</t>
  </si>
  <si>
    <t>4-0161/06</t>
  </si>
  <si>
    <t>4-0141/06</t>
  </si>
  <si>
    <t>4-0160/06</t>
  </si>
  <si>
    <t>4-0203/06</t>
  </si>
  <si>
    <t>4-0207/06</t>
  </si>
  <si>
    <t>4-0219/06</t>
  </si>
  <si>
    <t>4-0221/06</t>
  </si>
  <si>
    <t>4-0213/06</t>
  </si>
  <si>
    <t>4-0198/06</t>
  </si>
  <si>
    <t>4--0232/06</t>
  </si>
  <si>
    <t>4-0210/06</t>
  </si>
  <si>
    <t>4-0230/06</t>
  </si>
  <si>
    <t>4-0199/06</t>
  </si>
  <si>
    <t>4-0231/06</t>
  </si>
  <si>
    <t>4-0200/06</t>
  </si>
  <si>
    <t>4-0157/06</t>
  </si>
  <si>
    <t>ФГУП " СУ УрВО"- ДП ФГУП" ВУ СУ МО РФ" (864-й ДОК)</t>
  </si>
  <si>
    <t>Ю-048-01/06</t>
  </si>
  <si>
    <t>ИП Константинова Л.А.</t>
  </si>
  <si>
    <t>Ю-049-01.06</t>
  </si>
  <si>
    <t>Ю-050-01.06</t>
  </si>
  <si>
    <t>Ю-051-01.06</t>
  </si>
  <si>
    <t>Ю-151-03.06</t>
  </si>
  <si>
    <t>ИП Сутягин Э.В.</t>
  </si>
  <si>
    <t>Ю-045-01.06</t>
  </si>
  <si>
    <t>ИП Лысикова Н.В.</t>
  </si>
  <si>
    <t>Ю-158-03.06</t>
  </si>
  <si>
    <t xml:space="preserve">        По 2-х сторонним договорам г Камыш.</t>
  </si>
  <si>
    <t xml:space="preserve">        По 3-х сторонним договорам г Камышл.</t>
  </si>
  <si>
    <t>ИП Кузнецов Л.Ф.</t>
  </si>
  <si>
    <t>Ю-052-01.06</t>
  </si>
  <si>
    <t>Ю-053-01.06</t>
  </si>
  <si>
    <t>Ю-054-01.06</t>
  </si>
  <si>
    <t>Ю-055-01.06</t>
  </si>
  <si>
    <t>Ю-056-01.06</t>
  </si>
  <si>
    <t>Ю-057-01.06</t>
  </si>
  <si>
    <t>Ю-058-01.06</t>
  </si>
  <si>
    <t>Ю-059-01.06</t>
  </si>
  <si>
    <t>Ю-061-01.06</t>
  </si>
  <si>
    <t>Ю-062-01.06</t>
  </si>
  <si>
    <t>Ю-063-01.06</t>
  </si>
  <si>
    <t>Ю-064-01.06</t>
  </si>
  <si>
    <t>Ю-065-01.06</t>
  </si>
  <si>
    <t>Ю-066-01.06</t>
  </si>
  <si>
    <t>Ю-067-01.06</t>
  </si>
  <si>
    <t>Ю-069-01.06</t>
  </si>
  <si>
    <t>Ю-070-01.06</t>
  </si>
  <si>
    <t>Ю-071-01.06</t>
  </si>
  <si>
    <t>Ю-072-01.06</t>
  </si>
  <si>
    <t>Ю-073-01.06</t>
  </si>
  <si>
    <t>Ю-074-01.06</t>
  </si>
  <si>
    <t>Ю-075-01.06</t>
  </si>
  <si>
    <t>Ю-076-01.06</t>
  </si>
  <si>
    <t>Ю-077-01.06</t>
  </si>
  <si>
    <t>Ю-078-01.06</t>
  </si>
  <si>
    <t>Ю-079-01.06</t>
  </si>
  <si>
    <t>Ю-080-01.06</t>
  </si>
  <si>
    <t>Ю-081-01.06</t>
  </si>
  <si>
    <t>Ю-082-01.06</t>
  </si>
  <si>
    <t>Ю-083-01.06</t>
  </si>
  <si>
    <t>Ю-084-01.06</t>
  </si>
  <si>
    <t>Ю-085-01.06</t>
  </si>
  <si>
    <t>Ю-086-01.06</t>
  </si>
  <si>
    <t>Ю-087-01.06</t>
  </si>
  <si>
    <t>Ю-088-01.06</t>
  </si>
  <si>
    <t xml:space="preserve">по транзиту и реализации природного газа за апрель 2013г. </t>
  </si>
  <si>
    <t>Ю-089-01.06</t>
  </si>
  <si>
    <t>Ю-090-01.06</t>
  </si>
  <si>
    <t>Ю-091-01.06</t>
  </si>
  <si>
    <t>Ю-092-01.06</t>
  </si>
  <si>
    <t>Ю-094-01.06</t>
  </si>
  <si>
    <t>Ю-095-01.06</t>
  </si>
  <si>
    <t>Ю-096-01.06</t>
  </si>
  <si>
    <t>Ю-097-01.06</t>
  </si>
  <si>
    <t>Ю-098-01.06</t>
  </si>
  <si>
    <t>Ю-099-01.06</t>
  </si>
  <si>
    <t>Ю-100-01.06</t>
  </si>
  <si>
    <t>Ю-101-01.06</t>
  </si>
  <si>
    <t>Ю-102-01.06</t>
  </si>
  <si>
    <t>Ю-103-01.06</t>
  </si>
  <si>
    <t>Ю-104-01.06</t>
  </si>
  <si>
    <t xml:space="preserve"> Богд шпалопроп.з-д </t>
  </si>
  <si>
    <t>Ю-105-01.06</t>
  </si>
  <si>
    <t>Ю-106-01.06</t>
  </si>
  <si>
    <t>Ю-107-01.06</t>
  </si>
  <si>
    <t>Ю-108-01.06</t>
  </si>
  <si>
    <t>Ю-109-01.06</t>
  </si>
  <si>
    <t>Ю-110-01.06</t>
  </si>
  <si>
    <t>Ю-111-01.06</t>
  </si>
  <si>
    <t>Ю-112-01.06</t>
  </si>
  <si>
    <t>Ю-113-01.06</t>
  </si>
  <si>
    <t>Ю-144-01.06</t>
  </si>
  <si>
    <t>Ю-115-01.06</t>
  </si>
  <si>
    <t>Ю-117-01.06</t>
  </si>
  <si>
    <t>Ю-119-01.06</t>
  </si>
  <si>
    <t>Ю-120-01.06</t>
  </si>
  <si>
    <t>Ю-121-01.06</t>
  </si>
  <si>
    <t>Ю-122-01.06</t>
  </si>
  <si>
    <t>Ю-123-01.06</t>
  </si>
  <si>
    <t>Ю-124-01.06</t>
  </si>
  <si>
    <t>Ю-125-01.06</t>
  </si>
  <si>
    <t>Ю-126-01.06</t>
  </si>
  <si>
    <t>Ю-127-01.06</t>
  </si>
  <si>
    <t>Ю-128-01.06</t>
  </si>
  <si>
    <t>Ю-129-01.06</t>
  </si>
  <si>
    <t>Ю-130-01.06</t>
  </si>
  <si>
    <t>Ю-131-01.06</t>
  </si>
  <si>
    <t>Ю-133-01.06</t>
  </si>
  <si>
    <t>Ю-134-01.06</t>
  </si>
  <si>
    <t>Ю-135-01.06</t>
  </si>
  <si>
    <t>ЗАО "Управляющая компания строительного холдинга"</t>
  </si>
  <si>
    <t>Cфера Технолоджи ООО</t>
  </si>
  <si>
    <t>ИП Колясников Г.А.</t>
  </si>
  <si>
    <t>Ю-137-01.06</t>
  </si>
  <si>
    <t>Ю-138-01.06</t>
  </si>
  <si>
    <t>Ю-140-01.06</t>
  </si>
  <si>
    <t>Ю-141-01.06</t>
  </si>
  <si>
    <t>ООО "Т-РУБИН"</t>
  </si>
  <si>
    <t>Ю-142-01.06</t>
  </si>
  <si>
    <t>Ю-143-01.06</t>
  </si>
  <si>
    <t>Ю-145-01.06</t>
  </si>
  <si>
    <t>Ю-146-01.06</t>
  </si>
  <si>
    <t>Ю-147-01.06</t>
  </si>
  <si>
    <t>Ю-149-01.06</t>
  </si>
  <si>
    <t>Ю-150-01.06</t>
  </si>
  <si>
    <t>Ю-152-01.06</t>
  </si>
  <si>
    <t>ООО Строитель</t>
  </si>
  <si>
    <t>ООО Тонус</t>
  </si>
  <si>
    <t>Солдатов</t>
  </si>
  <si>
    <t>Чернозипунникова</t>
  </si>
  <si>
    <t xml:space="preserve">     УГС   Отопление базы </t>
  </si>
  <si>
    <t>ООО Роверо</t>
  </si>
  <si>
    <t xml:space="preserve">     УГС    Отопление базы </t>
  </si>
  <si>
    <t>Ю-153-01.06</t>
  </si>
  <si>
    <t>Ю-154-01.06</t>
  </si>
  <si>
    <t>Ю-155-01.06</t>
  </si>
  <si>
    <t>Ю-156-01.06</t>
  </si>
  <si>
    <t>Ю-157-01.06</t>
  </si>
  <si>
    <t xml:space="preserve">                      к договору № 3-0134/06 от 01.11.2005г.</t>
  </si>
  <si>
    <t xml:space="preserve">В соответствии с пунктом 3.1. Договора на поставку газа №3-0134/06 </t>
  </si>
  <si>
    <t>Хлеб база № 65 АБК</t>
  </si>
  <si>
    <t>Хлеб база № 65 промплощадка</t>
  </si>
  <si>
    <t xml:space="preserve">МУП БТС Дом культуры Чернокоровская сел./террит. </t>
  </si>
  <si>
    <t>Энергокомплекс Топаз</t>
  </si>
  <si>
    <t>КФХ ИП Степанов пуск</t>
  </si>
  <si>
    <t xml:space="preserve">  №3 от 01.01.2006г., с одной стороны, и ЗАО "ГАЗЭКС"  (Управление реализации газа </t>
  </si>
  <si>
    <t>по договору №3-0134/06 от 01.11.2005г.количество газа, (определяемое как разность</t>
  </si>
  <si>
    <t>МУЗ "Бобровская участковая больница"</t>
  </si>
  <si>
    <t>Ф Г У П "Свердловскавтодор" ( Сухолжское ДРСУ) г. Камышлов</t>
  </si>
  <si>
    <t>Ф Г У П "Свердловскавтодор" ( Сухолжское ДРСУ)  С-Л</t>
  </si>
  <si>
    <t>ЗАО "Уралэлектромаш"</t>
  </si>
  <si>
    <t xml:space="preserve">Преображенский мужской монастырь </t>
  </si>
  <si>
    <t>ООО "Богдановичский мясокомбинат"</t>
  </si>
  <si>
    <t>ООО "Альянс"</t>
  </si>
  <si>
    <t xml:space="preserve">      ООО "Альянс"</t>
  </si>
  <si>
    <t xml:space="preserve">ООО ПТК "Спектр" </t>
  </si>
  <si>
    <t>ИП Гутовских И.А.</t>
  </si>
  <si>
    <t>ИП Кулакова Н.В.</t>
  </si>
  <si>
    <t>ИП Рубцов А.В.</t>
  </si>
  <si>
    <t>Каменск</t>
  </si>
  <si>
    <t>Тех.нужд</t>
  </si>
  <si>
    <t>Итого</t>
  </si>
  <si>
    <t>Ю-001-01.06</t>
  </si>
  <si>
    <t>Ю-003-01.06</t>
  </si>
  <si>
    <t xml:space="preserve">ИП Первухина Е.А. </t>
  </si>
  <si>
    <t>Ю-004-01.06</t>
  </si>
  <si>
    <t>Ю-005-01.06</t>
  </si>
  <si>
    <t>Ю-006-01.06</t>
  </si>
  <si>
    <t>Ю-007-01.06</t>
  </si>
  <si>
    <t>Ю-008-01.06</t>
  </si>
  <si>
    <t>О О О "Хладокомбинат"</t>
  </si>
  <si>
    <t>Талицкая зональная лаборат</t>
  </si>
  <si>
    <t xml:space="preserve">УГС Пышма </t>
  </si>
  <si>
    <t xml:space="preserve">        УГС Талица </t>
  </si>
  <si>
    <t>Ю-009-01.06</t>
  </si>
  <si>
    <t>Ю-010-01.06</t>
  </si>
  <si>
    <t>Ю-011-01.06</t>
  </si>
  <si>
    <t>Ю-012-01.06</t>
  </si>
  <si>
    <t>Ю-013-01.06</t>
  </si>
  <si>
    <t>Спецводстрой</t>
  </si>
  <si>
    <t xml:space="preserve">ИП Булковская Л.В. </t>
  </si>
  <si>
    <t>Ю-014-01.06</t>
  </si>
  <si>
    <t>Ю-016-01.06</t>
  </si>
  <si>
    <t>Ю-017-01.06</t>
  </si>
  <si>
    <t>Ю-019-01.06</t>
  </si>
  <si>
    <t>Ю-020-01.06</t>
  </si>
  <si>
    <t>Ю-021-01.06</t>
  </si>
  <si>
    <t>Ю-022-01.06</t>
  </si>
  <si>
    <t>Ю-023-01.06</t>
  </si>
  <si>
    <t>Лакомка</t>
  </si>
  <si>
    <t>Ю-024-01.06</t>
  </si>
  <si>
    <t>Ю-025-01.06</t>
  </si>
  <si>
    <t>Камышловская ЦРБ</t>
  </si>
  <si>
    <t>Ю-026-01.06</t>
  </si>
  <si>
    <t>Ю-027-01.06</t>
  </si>
  <si>
    <t>Ю-028-01.06</t>
  </si>
  <si>
    <t>Ю-029-01.06</t>
  </si>
  <si>
    <t>Ю-032-01.06</t>
  </si>
  <si>
    <t>Ю-033-01.06</t>
  </si>
  <si>
    <t>Ю-034-01.06</t>
  </si>
  <si>
    <t>ИП Авшарян Л.Р.</t>
  </si>
  <si>
    <t>ООО "Сан-Вест"</t>
  </si>
  <si>
    <t>ООО Ремстрой Котельная Брод</t>
  </si>
  <si>
    <t>ООО Ремстрой Котельная Мартюш</t>
  </si>
  <si>
    <t>ООО Ремстрой Котельная Рыбниково</t>
  </si>
  <si>
    <t>ООО "Уральская энергосберегающая компания"</t>
  </si>
  <si>
    <t>ОО О "Староцементный Сухоложский завод"</t>
  </si>
  <si>
    <t>МУП Тепловодоканал</t>
  </si>
  <si>
    <t>Дружинина В.Ф.</t>
  </si>
  <si>
    <t>ИП Галимов В.М.</t>
  </si>
  <si>
    <t>ИП Клементьев А.А.</t>
  </si>
  <si>
    <t>Ю-035-01.06</t>
  </si>
  <si>
    <t>Ю-036-01.06</t>
  </si>
  <si>
    <t>УГС ЭБГХ ГНС</t>
  </si>
  <si>
    <t>УГС ЭБГХ №2 зав 32</t>
  </si>
  <si>
    <t>УГС ЭБГХ №1 мус 4</t>
  </si>
  <si>
    <t>Ю-037-01.06</t>
  </si>
  <si>
    <t>4-0163/06</t>
  </si>
  <si>
    <t>4-1038/06</t>
  </si>
  <si>
    <t>4-1223/05пуск</t>
  </si>
  <si>
    <t>Ю-038-01.06</t>
  </si>
  <si>
    <t>Ю-039-01.06</t>
  </si>
  <si>
    <t>Ю-041-01.06</t>
  </si>
  <si>
    <t>Ю-042-01.06</t>
  </si>
  <si>
    <t>Ю-047-01.06</t>
  </si>
  <si>
    <t>_______________________2006г</t>
  </si>
  <si>
    <t>в лице Ерыкалова В.Ф. Действующего на основании доверенности № 507 от 01.11.2005г.</t>
  </si>
  <si>
    <t>октябрь</t>
  </si>
  <si>
    <t>ГОУ НПО СО "Богдановичское проф.политех.училище "</t>
  </si>
  <si>
    <t>ФГУ Сухоложский лесхоз</t>
  </si>
  <si>
    <t>Камыш.электротех.з-д-фил.ОАО Объед-ые электрот.з-ы</t>
  </si>
  <si>
    <t xml:space="preserve">       ООО "Апогей"</t>
  </si>
  <si>
    <t xml:space="preserve">     2. Сумма объемов газа, протранспортированного Газораспределительной организацией</t>
  </si>
  <si>
    <t xml:space="preserve"> в лице Ерыкалова В.Ф. Действующего на основании доверенности № 507 от 01.11.2005г.,</t>
  </si>
  <si>
    <t>Уралотвод</t>
  </si>
  <si>
    <t>Начальник управления реализации газа</t>
  </si>
  <si>
    <t>ЗАО "ГАЗЭКС" по Южному округу</t>
  </si>
  <si>
    <t>Ерыкалов В.Ф._________________</t>
  </si>
  <si>
    <t xml:space="preserve">               Газораспределительной организацией №3-0134/06, и для транспортировки</t>
  </si>
  <si>
    <t>З А О "Энергогазпром" Котельная №50</t>
  </si>
  <si>
    <t>Заместитель начальника управления реализации газа ЗАО "ГАЗЭКС" по Южному округу</t>
  </si>
  <si>
    <t>Гилязов Т.Р.</t>
  </si>
  <si>
    <t>12.</t>
  </si>
  <si>
    <t>ГРС Грязновское</t>
  </si>
  <si>
    <t>Демин Е.А.</t>
  </si>
  <si>
    <t>ВСЕГО по ГРС  Грязновское:</t>
  </si>
  <si>
    <t xml:space="preserve">                                          транзит:</t>
  </si>
  <si>
    <t>Товарищество на вере "Нифонтов и К"</t>
  </si>
  <si>
    <t xml:space="preserve">         Население Грязновское</t>
  </si>
  <si>
    <t xml:space="preserve"> Всего промышленность</t>
  </si>
  <si>
    <t xml:space="preserve"> Населению</t>
  </si>
  <si>
    <t xml:space="preserve">О А О " С У А Л " </t>
  </si>
  <si>
    <t xml:space="preserve">О А О " К У М З " </t>
  </si>
  <si>
    <t>О А О " Син Т З "</t>
  </si>
  <si>
    <t xml:space="preserve">О А О  " К У Л  З  "  </t>
  </si>
  <si>
    <t>ООО Тавтранс</t>
  </si>
  <si>
    <t xml:space="preserve">О А О " К У з-д О Ц М " </t>
  </si>
  <si>
    <t xml:space="preserve">З А О " Уралтехмаш " </t>
  </si>
  <si>
    <t>О О О "ФОРЭС"</t>
  </si>
  <si>
    <t xml:space="preserve">О О О "ВИКОМ" </t>
  </si>
  <si>
    <t xml:space="preserve">О А О "Завод " Исеть " </t>
  </si>
  <si>
    <t xml:space="preserve">ППР Свердловский ООО </t>
  </si>
  <si>
    <t xml:space="preserve">ИП Тушков В.А. </t>
  </si>
  <si>
    <t>О А О "Комбинат мясной Каменск-Ур"</t>
  </si>
  <si>
    <t xml:space="preserve">О А О "Каменск-Ур.завод ЖБИ-УДСК" </t>
  </si>
  <si>
    <t>З А О "Пятков и К"</t>
  </si>
  <si>
    <t>З А О НПФ "Металл комплект"</t>
  </si>
  <si>
    <t xml:space="preserve">О О О "Алкам плюс" </t>
  </si>
  <si>
    <t>О О О "УРАЛТРАНСГАЗ" (АГНКС)</t>
  </si>
  <si>
    <t>О О О "Металлмаркет- плюс"</t>
  </si>
  <si>
    <t>У О А О "Уралтранстром"</t>
  </si>
  <si>
    <t xml:space="preserve">         ООО База</t>
  </si>
  <si>
    <t xml:space="preserve">        ИП Пуева</t>
  </si>
  <si>
    <t xml:space="preserve">       О О О "Архимед" </t>
  </si>
  <si>
    <t xml:space="preserve">ООО "Ривад-Фарм" </t>
  </si>
  <si>
    <t>ИП Щеколдина</t>
  </si>
  <si>
    <t xml:space="preserve">Екатеребргское Д Р С У </t>
  </si>
  <si>
    <t>ПБОЮЛ Татаров Л.Г.</t>
  </si>
  <si>
    <t xml:space="preserve">О А О " КЗФ " </t>
  </si>
  <si>
    <t>З А О "УНЭСКО-Талица"</t>
  </si>
  <si>
    <t>З А О "Энергогазпром"</t>
  </si>
  <si>
    <t>А О З Т "Басмановское"</t>
  </si>
  <si>
    <t>К С П им. Куйбышева</t>
  </si>
  <si>
    <t>О О О "Теплоресурс" (Пышма)</t>
  </si>
  <si>
    <t>Н П П "Припышминские боры"</t>
  </si>
  <si>
    <t>О О О "Талицкая строит. компания - 1"</t>
  </si>
  <si>
    <t>О А О " Сухоложскцемент "</t>
  </si>
  <si>
    <t>ИП Шиманович Е.Ю.</t>
  </si>
  <si>
    <t xml:space="preserve">ОАО "Каменское" </t>
  </si>
  <si>
    <t>ОО О "Сухоложский завод металло-флюсов"</t>
  </si>
  <si>
    <t xml:space="preserve">О А О "Сух-ский завод Вторцветмет" </t>
  </si>
  <si>
    <t>З А О  "НП Сухоложскасбоцемент"</t>
  </si>
  <si>
    <t>О А О "Сухоложский огнеупорный завод"</t>
  </si>
  <si>
    <t>О А О "Сухоложский механический завод"</t>
  </si>
  <si>
    <t>О А О "Сухоложский хлебокомбинат"</t>
  </si>
  <si>
    <t>З А О  "НП Знамя"</t>
  </si>
  <si>
    <t>З А О  "НП Знамя" общежитие</t>
  </si>
  <si>
    <t xml:space="preserve">П О "Сух. фабрика по переработке вторсырья"  </t>
  </si>
  <si>
    <t>М У П "Жилкомсервис"</t>
  </si>
  <si>
    <t>Райпо 15  Ленина 110</t>
  </si>
  <si>
    <t>Райпо 18  Комсомольская 4</t>
  </si>
  <si>
    <t>О А О "Завод М Д К"</t>
  </si>
  <si>
    <t xml:space="preserve">Совхоз "Сухоложский" </t>
  </si>
  <si>
    <t>Совхоз "Знаменский"</t>
  </si>
  <si>
    <t xml:space="preserve">        ИП Константинова Л.А.</t>
  </si>
  <si>
    <t xml:space="preserve">        ИП Возженников В.В.</t>
  </si>
  <si>
    <t xml:space="preserve">        ИП Любивый С.В.</t>
  </si>
  <si>
    <t xml:space="preserve">       ООО "Электротехкомплект"</t>
  </si>
  <si>
    <t>Уралцветлит котел</t>
  </si>
  <si>
    <t xml:space="preserve">       ООО "СП МАЗ-строй"</t>
  </si>
  <si>
    <t xml:space="preserve">       ИП Плотников</t>
  </si>
  <si>
    <t>О А О "Камышловский завод "Урализолятор"</t>
  </si>
  <si>
    <t xml:space="preserve">Колхоз им.Ильича    </t>
  </si>
  <si>
    <t>З А О "Уральская бумага"</t>
  </si>
  <si>
    <t xml:space="preserve">М У П "Ремстрой" </t>
  </si>
  <si>
    <t>ОГУП "Санаторий "Курьи"</t>
  </si>
  <si>
    <t>О О О "Сухоложская МТС"</t>
  </si>
  <si>
    <t>ИП Корякин В.Э.котельная № 2 берег</t>
  </si>
  <si>
    <t>Колхоз  ХХ  партсъезда</t>
  </si>
  <si>
    <t xml:space="preserve">О О О "ФОРЭС" </t>
  </si>
  <si>
    <t>ГОУ НПО "Курьинское ПУ"</t>
  </si>
  <si>
    <t xml:space="preserve">        ООО "Авто плюс"  </t>
  </si>
  <si>
    <t xml:space="preserve">З А О " Б Ф З " </t>
  </si>
  <si>
    <t>О О О "Богдановичский керамзит"</t>
  </si>
  <si>
    <t xml:space="preserve">О А О "Богдановичский хлебокомбинат" </t>
  </si>
  <si>
    <t xml:space="preserve">З А О "Известняк" </t>
  </si>
  <si>
    <t>ИП Лешуков кун 15</t>
  </si>
  <si>
    <t>О А О "Богдановичский комбикормовый завод"</t>
  </si>
  <si>
    <t>Колхоз "Урал"</t>
  </si>
  <si>
    <t>Управление Коменской сел./территории</t>
  </si>
  <si>
    <t>О О О "Уральский машиностроительный завод"</t>
  </si>
  <si>
    <t xml:space="preserve">О А О "Богдановичагрохимсервис" </t>
  </si>
  <si>
    <t xml:space="preserve">М У П "Горводоканал" </t>
  </si>
  <si>
    <t>О О О СТКП "Железная дорога"</t>
  </si>
  <si>
    <t>ИП Хохряков А.М.</t>
  </si>
  <si>
    <t>Голубев</t>
  </si>
  <si>
    <t>Наименование работ</t>
  </si>
  <si>
    <t>Район города</t>
  </si>
  <si>
    <t>ГРПШ№66 ул. Северная 63Г</t>
  </si>
  <si>
    <t>ГРПШ№58 ул. Северная 55</t>
  </si>
  <si>
    <t>ГРПШ№15 ул. Северная 70</t>
  </si>
  <si>
    <t>ГРПШ№44 ул. Дзержинского 1</t>
  </si>
  <si>
    <t>ГРПШ№51 ул. Восточная 2</t>
  </si>
  <si>
    <t>ГРПШ№57 ул. Механизаторов 19</t>
  </si>
  <si>
    <t>ГРПШ№34 ул. Боровая 5</t>
  </si>
  <si>
    <t>ГРПШ№46 ул. Стаханова</t>
  </si>
  <si>
    <t>ГРПШ№24 ул. Боровая 2А</t>
  </si>
  <si>
    <t>ГРПШ№23 пер. МТС</t>
  </si>
  <si>
    <t>ГРПШ№4 ул. Жукова 53</t>
  </si>
  <si>
    <t>ГРПШ№26 ул. Урицкого 25</t>
  </si>
  <si>
    <t>ГРПШ№9 ул. Фарфористов 17</t>
  </si>
  <si>
    <t>ГРПШ№63 ул. Строителей 15</t>
  </si>
  <si>
    <t>ГРПШ№41 ул. Строителе 27</t>
  </si>
  <si>
    <t>ГРПШ№40 ул. Молодежная</t>
  </si>
  <si>
    <t>ГРПШ№56 ул. Энгельса 153</t>
  </si>
  <si>
    <t>ГРПШ№10 ул. Кирова</t>
  </si>
  <si>
    <t>ГРПШ№68 ул. Мичурина</t>
  </si>
  <si>
    <t>ГРПШ№30 ул. К. Маркса 42 Кодак</t>
  </si>
  <si>
    <t>ГРПШ№31 ул. К. Маркса 34 Пассаж</t>
  </si>
  <si>
    <t>ГРПШ№36 ул. Пышминская 11</t>
  </si>
  <si>
    <t>ГРПШ№59 ул. Закамышловска 41</t>
  </si>
  <si>
    <t>ГРПШ№13 ул. Швельниса 40</t>
  </si>
  <si>
    <t>ГРПШ№69 ул. Мира (0,6-0,3)</t>
  </si>
  <si>
    <t>ГРПШ№12 ул. Школьная 61</t>
  </si>
  <si>
    <t>ГРПШ№35 ул. Школьная 13</t>
  </si>
  <si>
    <t>ГРПШ№39 ул. Школьная 5Б</t>
  </si>
  <si>
    <t>ГРПШ№47 ул. Школьная 5</t>
  </si>
  <si>
    <t>ГРПШ№38 ул. Школьная 8</t>
  </si>
  <si>
    <t>ГРПШ№21 ул. Мира 49</t>
  </si>
  <si>
    <t>ГРПШ№20 ул. Мира 62</t>
  </si>
  <si>
    <t>ГРПШ№19 ул. Мира 37</t>
  </si>
  <si>
    <t>ГРПШ№42 ул. Мира 32Б</t>
  </si>
  <si>
    <t>ГРПШ№22 ул. Заречная</t>
  </si>
  <si>
    <t>ГРПШ№6 ул. Курортная</t>
  </si>
  <si>
    <t>ГРПШ№11 ул. К. Либкнехта 28</t>
  </si>
  <si>
    <t>ГРПШ№33 ул. Жукова 50 К-777 (офис)</t>
  </si>
  <si>
    <t>ГРПШ№16 ул. Энгельса 241</t>
  </si>
  <si>
    <t>ГРПШ№27 ул. Ленинградская 4</t>
  </si>
  <si>
    <t>ГРПШ№50 ул. Энгельса (дом Петровича)</t>
  </si>
  <si>
    <t>ГРПШ№37 ул. Розы Люксембург 5</t>
  </si>
  <si>
    <t>"Урализолятор"</t>
  </si>
  <si>
    <t>ГРПШ№17 ул. Строителей 1 (0,6-0,3)</t>
  </si>
  <si>
    <t>"Строийматериалы"</t>
  </si>
  <si>
    <t>"Константиновка"</t>
  </si>
  <si>
    <t>"Вырубка"</t>
  </si>
  <si>
    <t>"10-й район"</t>
  </si>
  <si>
    <t>ГРПШ№48 ул. Советская-Бедного (0,6-0,3)</t>
  </si>
  <si>
    <t>ГРПШ№29 ул. Комсомольская 92</t>
  </si>
  <si>
    <t>ГРПШ№62 ул. Комсомольская 104</t>
  </si>
  <si>
    <t>"Центральная часть"</t>
  </si>
  <si>
    <t>ГРП№3 ул. М.Горького 11</t>
  </si>
  <si>
    <t>ГРПШ№55 ул. Красных Орлов-Р.Люксембург</t>
  </si>
  <si>
    <t>ГРПШ№72 ул. Мира 330</t>
  </si>
  <si>
    <t>ГРПШ№73 ул. Мира 330А</t>
  </si>
  <si>
    <t>ГРПШ№67 ул. Мира 335А</t>
  </si>
  <si>
    <t>ГРПШ№71 ул. Мира 332А</t>
  </si>
  <si>
    <t>ГРПШ№70 ул. Мира 330В (хаус)</t>
  </si>
  <si>
    <t>ГРПШ№64 с. Калиновское (1,2-0,6)</t>
  </si>
  <si>
    <t>ГРПШ№65 ул. Советская</t>
  </si>
  <si>
    <t>с. Калиновское</t>
  </si>
  <si>
    <t>Приложение №2А</t>
  </si>
  <si>
    <t>Выполнить повторный пуск оборудования</t>
  </si>
  <si>
    <t>№
п/п</t>
  </si>
  <si>
    <t>График производства работ повторного пуска потребителей (физических лиц) КЭС г. Камышлов</t>
  </si>
  <si>
    <t>Перечень адресов</t>
  </si>
  <si>
    <t>ул. Урицкого 22-1,2</t>
  </si>
  <si>
    <t>ул. Урицкого 25</t>
  </si>
  <si>
    <t>ул. Фарфористов 17</t>
  </si>
  <si>
    <t>ул. Кузнечная 16,12</t>
  </si>
  <si>
    <t>ул. Космонавтов 3,8</t>
  </si>
  <si>
    <t>ул. Высокая 8,7,6,5,4,2,2А,1</t>
  </si>
  <si>
    <t>ул. Ломоносова 6,7,8,10,12,13,14,16,18,19</t>
  </si>
  <si>
    <t>ул. Поселковая 5</t>
  </si>
  <si>
    <t>ул. Молодежная 1,2,3,5,6,7,8,9,10,10А,11,12,13,14,15,16</t>
  </si>
  <si>
    <t>ул. Сиреневая 3,5,7,11</t>
  </si>
  <si>
    <t>ул. Строителей 19,23,27,31,35,37,60,62</t>
  </si>
  <si>
    <t>ул. Дзержинского1</t>
  </si>
  <si>
    <t>ул. Чехова 1,2,3,7,8,9,11,12,13,16</t>
  </si>
  <si>
    <t>ул. Дзержинского 5,7,9,11,13,22Б</t>
  </si>
  <si>
    <t>ул. Северная 64,68</t>
  </si>
  <si>
    <t>ул. Северная 55</t>
  </si>
  <si>
    <t>ул. Северная 63Г</t>
  </si>
  <si>
    <t>ул. Кузнецова 7</t>
  </si>
  <si>
    <t>ул. Дзержинского 22Б</t>
  </si>
  <si>
    <t>ул. Механизаторов 19,26</t>
  </si>
  <si>
    <t>ул. Боровая 5,6</t>
  </si>
  <si>
    <t>ул. Стаханова 2А,3А,5,6,8,9,12,13,19,22,4,26,28,19</t>
  </si>
  <si>
    <t>ул. Леваневского 12</t>
  </si>
  <si>
    <t>ул. Комсомольская 131</t>
  </si>
  <si>
    <t>пер. МТС 2,4,5,</t>
  </si>
  <si>
    <t>ул. Жукова 51А,53,55,57</t>
  </si>
  <si>
    <t>ул. Боровая 1</t>
  </si>
  <si>
    <t>ул. Леваневского 1В,2А,4А,6,6А</t>
  </si>
  <si>
    <t>ул. Советская 103,105,107</t>
  </si>
  <si>
    <t>ул. Куйбышева 104А</t>
  </si>
  <si>
    <t>ул. М.Горького 8,11,13,17,19,21</t>
  </si>
  <si>
    <t>ул. Энгельса 276</t>
  </si>
  <si>
    <t>ул. Советская 22</t>
  </si>
  <si>
    <t>ул. Гагарина 24</t>
  </si>
  <si>
    <t>ул. Советская 9</t>
  </si>
  <si>
    <t>ул. Ленинградская 20,22,26,27</t>
  </si>
  <si>
    <t>ул. Энгельса 191,193,205,209</t>
  </si>
  <si>
    <t>ул. Пролетарская 46,48,52,77,79,97,99,101,103,105,107,109,111</t>
  </si>
  <si>
    <t>ул. 9 января 4,5</t>
  </si>
  <si>
    <t>ул. 8 Марта 1,2,2А,</t>
  </si>
  <si>
    <t>ул. К.Либкнехта 20,20А</t>
  </si>
  <si>
    <t>ул. Д.Бедного 9</t>
  </si>
  <si>
    <t>ул. 8 Марта 7,9,10,12,14,15,17,19</t>
  </si>
  <si>
    <t>ул. К.Либкнехта 28,32,25,23А</t>
  </si>
  <si>
    <t>ул. Советская 39,41,43,45,49,53,51,55,57,59,34,40,63</t>
  </si>
  <si>
    <t>ул. Горького 2А</t>
  </si>
  <si>
    <t>ул. Энгельса 234</t>
  </si>
  <si>
    <t>ул. Комсомольская 12Б</t>
  </si>
  <si>
    <t>ул. К.Маркса 36,34А,36Н</t>
  </si>
  <si>
    <t>ул. Красных Орлов 8,12,13А,14,14А,15,17А19</t>
  </si>
  <si>
    <t>ул. Энгельса 153</t>
  </si>
  <si>
    <t>ул. Кирова 1,1А,1Б,2А,8,8А,9А,9Б,11,12,14,15,16,16А,17А,18А,19,19А,22А,23,23А,24,25А,26,27,28,19Б</t>
  </si>
  <si>
    <t>ул. С.Щедрина 2,4,5,7</t>
  </si>
  <si>
    <t>пер. Чайковского 1,2,2А,3,5,6,7</t>
  </si>
  <si>
    <t>ул. Маяковского 3,5</t>
  </si>
  <si>
    <t>ул. Р.Люксембург 6</t>
  </si>
  <si>
    <t>ул. Пролетарская 1</t>
  </si>
  <si>
    <t>ул. Урицкого 1,2,8,4Б,</t>
  </si>
  <si>
    <t>"Закамышловка"
с. Обуховское</t>
  </si>
  <si>
    <t>ул. Энгельса 109</t>
  </si>
  <si>
    <t>ул. Кутузова 19,2А,4,6,11,15</t>
  </si>
  <si>
    <t>ул. Садовая 2,3,7,9,12,8,20,26А,30</t>
  </si>
  <si>
    <t>ул. Луговая 2,8,9,6</t>
  </si>
  <si>
    <t>ул. Швельниса 38,14,56,</t>
  </si>
  <si>
    <t>ул. Набережная 6</t>
  </si>
  <si>
    <t>ул. Мира 157,157А,157Б,272,294А,296</t>
  </si>
  <si>
    <t>ул. Новая 1,2,3</t>
  </si>
  <si>
    <t>ул. Школьная 23,24,25,26,27,27А,28,28А29,29А,30,30А,31,31А,33,34,35,35А,36,37,38,39,40,41,42,43,44,45,46,47,48,49,50,51,52,53,55,56,57,59,59А,61,65</t>
  </si>
  <si>
    <t>ул. Школьная 8,9</t>
  </si>
  <si>
    <t>ул. Мира 142А</t>
  </si>
  <si>
    <t>ул. Школьная 5Б,5В</t>
  </si>
  <si>
    <t>ул. Школьная 7А,13А,15,21А</t>
  </si>
  <si>
    <t>ул. Мира 32Б</t>
  </si>
  <si>
    <t>ул. Мира 62</t>
  </si>
  <si>
    <t>ул. Мира 35,37</t>
  </si>
  <si>
    <t>ул. Мира 49,49А,60</t>
  </si>
  <si>
    <t>ул. Школьная 1,1А,2,2А,3,4,5,5А,6,7,10,12,</t>
  </si>
  <si>
    <t>ул. Мира 138</t>
  </si>
  <si>
    <t>ул. Заречная 1А,2,4,6,7,7А,8,8А,9,9А,10,12,13,14,15,16,19А,20,21,20А,20Б,23,24,</t>
  </si>
  <si>
    <t>ул. Курортная 1,1Б,1В,1Г,1Д,2,3,3А,4,4Б</t>
  </si>
  <si>
    <t>ул. Молодогвардейская 8,8А,9,10,11,12,34,37,37а</t>
  </si>
  <si>
    <t>ул.Фарфористов 2а-2</t>
  </si>
  <si>
    <t>ГРПШ№82 ул. Фарфористов 2а-2</t>
  </si>
  <si>
    <t>ул. Вагонников 5,3,2,4,6</t>
  </si>
  <si>
    <t>ул. Новая 4,7,14,10,21,24,36,46,48,54,68,44</t>
  </si>
  <si>
    <t>ул. Чкалова 50,52</t>
  </si>
  <si>
    <t>ул. Загородная 20,22,24,13,1,18в,18б,18а,17а</t>
  </si>
  <si>
    <t>ул. Северная 5,13,60,62,5,15,23,19</t>
  </si>
  <si>
    <t>ул. Пушкина 4,7,10,11,11А,14,15,17,18,19А,20,9,20-1,20-2</t>
  </si>
  <si>
    <t>ул. Чапаева 1,1А,2-2</t>
  </si>
  <si>
    <t>ул. Бажова 6,15,17</t>
  </si>
  <si>
    <t>ул. Восточная 5,5А,7,8,9,10,16,5Б,2,4</t>
  </si>
  <si>
    <t>ул. Боровая 2,2В,2Г,3,3А,3</t>
  </si>
  <si>
    <t>ул. Железнодорожная 46,65,69,71,48</t>
  </si>
  <si>
    <t>ул. Рабочая 2,1,3,5</t>
  </si>
  <si>
    <t>ул. И.Кучмея 24</t>
  </si>
  <si>
    <t>ул. 1960км д.6</t>
  </si>
  <si>
    <t>ГРПШ№76 ул. Комсомольская 93</t>
  </si>
  <si>
    <t>ГРПШ№83 ул. Комсомольская 99</t>
  </si>
  <si>
    <t>ул. Комсомольская 92,106,93,100,98</t>
  </si>
  <si>
    <t>ул. Комсомольская 105,113,115</t>
  </si>
  <si>
    <t>ул. Пролетарская 73,75,81,81А,83А,85,97</t>
  </si>
  <si>
    <t>пер. Добролюбова 5,6,8,10,12,11,9</t>
  </si>
  <si>
    <t>ул. Комсомольская 21,48А,49,50,</t>
  </si>
  <si>
    <t>ул. Энгельса 239,247,249,288,223,225,227,237,241,243,290,294,296,300,302,304,310,310А</t>
  </si>
  <si>
    <t>ул. Жукова 52А,44,29,41,43</t>
  </si>
  <si>
    <t>ул. Лермонтова 1,2,4,11</t>
  </si>
  <si>
    <t>ул. Комсомольская 79,87,85,84,89,75</t>
  </si>
  <si>
    <t>ул. К.Либкнехта 5,5А,7,9,10,11,12,16</t>
  </si>
  <si>
    <t>ул. Ленинрадская 3,4,6А,6Б,8,8А,10А,10Б,10В,17,17А</t>
  </si>
  <si>
    <t>ул. Пролетарская 34</t>
  </si>
  <si>
    <t>ул. Куйбышева 8,10,12</t>
  </si>
  <si>
    <t>ул. Горького 32,20</t>
  </si>
  <si>
    <t>ул. Московская 9,13,11,17А,18</t>
  </si>
  <si>
    <t>ул. Розы Люксембург 1,5,10,17,18А,18Г,18Е,19,23,30</t>
  </si>
  <si>
    <t>ул. Розы Люксембург 6</t>
  </si>
  <si>
    <t>ул. Энгельса 162,164,170,172,174,176А,109,160,166,178,184,184А</t>
  </si>
  <si>
    <t>ГРПШ№74 ул. К. Маркса 14</t>
  </si>
  <si>
    <t>ул. К.Маркса 14,16А</t>
  </si>
  <si>
    <t>ул. Мичурина 1,4,8А</t>
  </si>
  <si>
    <t>ул. Пышминская 1,3,2,4,7,5,8,9,10,11,12,15,16,18,</t>
  </si>
  <si>
    <t>ул. Закамышловская 1Б,2,5,13,17,26,30А,39,41,47,49,36А,32,19,18А,16,9,8</t>
  </si>
  <si>
    <t>ул. Мира 330А,332А,335А,330,330В,333,321,319А,319,339,335Б,334,330</t>
  </si>
  <si>
    <t>ГРПШ№81 ул. Кооперативна</t>
  </si>
  <si>
    <t>ул. Коопертивная 35</t>
  </si>
  <si>
    <t>ГРПШ№75 ул. Мира 339</t>
  </si>
  <si>
    <t>ГРПШ№77 ул. Мира 321</t>
  </si>
  <si>
    <t>ГРПШ№78 ул. Мира 96</t>
  </si>
  <si>
    <t>ул. Мира 96</t>
  </si>
  <si>
    <t>ул. Гагарина 1А,2А,6,9,10,11,12,13,14А,5,19</t>
  </si>
  <si>
    <t>ул. Советская 5,15,32,2,14</t>
  </si>
  <si>
    <t>ул. Мещерякова 19,56,45,26,20,3А</t>
  </si>
  <si>
    <t>ул. Железнодорожная 2А</t>
  </si>
  <si>
    <t>"с. Обуховское"</t>
  </si>
  <si>
    <t>Дата пуска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</si>
  <si>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</si>
  <si>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</si>
  <si>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</si>
  <si>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</si>
  <si>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</si>
  <si>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</si>
  <si>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</si>
  <si>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</si>
  <si>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</si>
  <si>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</si>
  <si>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</si>
  <si>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Дата выполнения работ</t>
  </si>
  <si>
    <t>09.06.2016</t>
  </si>
  <si>
    <t>10.06.2016</t>
  </si>
  <si>
    <t>11.06.2016</t>
  </si>
  <si>
    <t>13.06.2016</t>
  </si>
  <si>
    <t>14.06.2016</t>
  </si>
  <si>
    <t>15.06.2016</t>
  </si>
  <si>
    <t>16.06.2016</t>
  </si>
  <si>
    <t>17.06.2016</t>
  </si>
  <si>
    <t>18.06.2016</t>
  </si>
  <si>
    <t>20.06.2016</t>
  </si>
  <si>
    <t>Наименование бригад</t>
  </si>
  <si>
    <t>21.06.2016</t>
  </si>
  <si>
    <t>Бригада №1, согласно приложения №6</t>
  </si>
  <si>
    <t>в период производства работ по замене отключающих устройств на газопроводе высокого давления 1 категории 
с. Филатовское - с. Обуховское</t>
  </si>
  <si>
    <t>Приложение №8</t>
  </si>
  <si>
    <t>г. Камышлов</t>
  </si>
  <si>
    <t>Населенный пункт</t>
  </si>
  <si>
    <t>с. Обуховское</t>
  </si>
  <si>
    <t>ул. Ленина 15,21,29,52,54,58,54А,49,40,38,76,78,67А,54В,35,31Б</t>
  </si>
  <si>
    <t>ул. Агрономическая 12,10,17,17А,16,43А27А,27Б,27В,15,19,21,22,23,25,29,29А,31,43,41,39Б,39А,39,37,35,33,27</t>
  </si>
  <si>
    <t>График производства работ по повторному пуску потребителей (физических лиц) КЭС г. Камышлов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</si>
</sst>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"/>
    <numFmt numFmtId="165" formatCode="#,##0_ ;\-#,##0\ "/>
    <numFmt numFmtId="166" formatCode="#,##0.00_ ;\-#,##0.00\ "/>
    <numFmt numFmtId="167" formatCode="#,##0.00&quot;р.&quot;"/>
    <numFmt numFmtId="168" formatCode="0.000"/>
    <numFmt numFmtId="169" formatCode="0.0"/>
    <numFmt numFmtId="170" formatCode="#,##0.000&quot;р.&quot;"/>
    <numFmt numFmtId="171" formatCode="_-* #,##0.0_р_._-;\-* #,##0.0_р_._-;_-* &quot;-&quot;_р_._-;_-@_-"/>
    <numFmt numFmtId="172" formatCode="_-* #,##0.00_р_._-;\-* #,##0.00_р_._-;_-* &quot;-&quot;_р_._-;_-@_-"/>
    <numFmt numFmtId="173" formatCode="_-* #,##0.000_р_._-;\-* #,##0.000_р_._-;_-* &quot;-&quot;_р_._-;_-@_-"/>
    <numFmt numFmtId="174" formatCode="0.0000"/>
    <numFmt numFmtId="175" formatCode="_-* #,##0.000_р_._-;\-* #,##0.000_р_._-;_-* &quot;-&quot;??_р_._-;_-@_-"/>
    <numFmt numFmtId="176" formatCode="0.00000"/>
    <numFmt numFmtId="177" formatCode="0.000000"/>
    <numFmt numFmtId="178" formatCode="0.0000000"/>
    <numFmt numFmtId="179" formatCode="[$-FC19]d\ mmmm\ yyyy\ &quot;г.&quot;"/>
  </numFmts>
  <fonts count="79">
    <font>
      <sz val="10"/>
      <name val="Arial Cyr"/>
      <family val="0"/>
    </font>
    <font>
      <b/>
      <sz val="10"/>
      <name val="Arial Cyr"/>
      <family val="2"/>
    </font>
    <font>
      <sz val="14"/>
      <name val="Arial Cyr"/>
      <family val="2"/>
    </font>
    <font>
      <b/>
      <sz val="14"/>
      <name val="Arial Cyr"/>
      <family val="2"/>
    </font>
    <font>
      <sz val="12"/>
      <name val="Arial CYR"/>
      <family val="2"/>
    </font>
    <font>
      <i/>
      <sz val="14"/>
      <name val="Arial Cyr"/>
      <family val="2"/>
    </font>
    <font>
      <b/>
      <sz val="12"/>
      <name val="Arial Cyr"/>
      <family val="2"/>
    </font>
    <font>
      <b/>
      <sz val="16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2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sz val="9"/>
      <name val="Arial Cyr"/>
      <family val="2"/>
    </font>
    <font>
      <sz val="9"/>
      <name val="Arial"/>
      <family val="2"/>
    </font>
    <font>
      <b/>
      <sz val="8"/>
      <name val="Arial Cyr"/>
      <family val="2"/>
    </font>
    <font>
      <b/>
      <sz val="8"/>
      <color indexed="8"/>
      <name val="Arial Cyr"/>
      <family val="2"/>
    </font>
    <font>
      <sz val="12"/>
      <name val="Arial"/>
      <family val="2"/>
    </font>
    <font>
      <u val="single"/>
      <sz val="12"/>
      <name val="Arial Cyr"/>
      <family val="2"/>
    </font>
    <font>
      <sz val="8"/>
      <name val="Arial Cyr"/>
      <family val="2"/>
    </font>
    <font>
      <sz val="14"/>
      <name val="Times New Roman"/>
      <family val="1"/>
    </font>
    <font>
      <b/>
      <sz val="14"/>
      <color indexed="10"/>
      <name val="Arial Cyr"/>
      <family val="0"/>
    </font>
    <font>
      <sz val="14"/>
      <color indexed="8"/>
      <name val="Arial Cyr"/>
      <family val="2"/>
    </font>
    <font>
      <sz val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8"/>
      <name val="Arial Cyr"/>
      <family val="0"/>
    </font>
    <font>
      <sz val="14"/>
      <name val="Arial"/>
      <family val="2"/>
    </font>
    <font>
      <sz val="10"/>
      <color indexed="10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8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dotted"/>
      <top style="dotted"/>
      <bottom style="dotted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>
        <color rgb="FF000000"/>
      </right>
      <top style="medium"/>
      <bottom>
        <color indexed="63"/>
      </bottom>
    </border>
    <border>
      <left style="medium"/>
      <right style="medium">
        <color rgb="FF000000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/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/>
      <top style="medium"/>
      <bottom>
        <color indexed="63"/>
      </bottom>
    </border>
    <border>
      <left style="medium">
        <color rgb="FF000000"/>
      </left>
      <right style="medium"/>
      <top>
        <color indexed="63"/>
      </top>
      <bottom style="medium">
        <color rgb="FF00000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23" fillId="0" borderId="0">
      <alignment horizontal="left"/>
      <protection/>
    </xf>
    <xf numFmtId="0" fontId="9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5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8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168" fontId="0" fillId="0" borderId="0" xfId="0" applyNumberForma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0" xfId="0" applyBorder="1" applyAlignment="1">
      <alignment/>
    </xf>
    <xf numFmtId="168" fontId="4" fillId="0" borderId="0" xfId="0" applyNumberFormat="1" applyFont="1" applyAlignment="1">
      <alignment/>
    </xf>
    <xf numFmtId="0" fontId="0" fillId="0" borderId="11" xfId="0" applyBorder="1" applyAlignment="1">
      <alignment/>
    </xf>
    <xf numFmtId="41" fontId="4" fillId="0" borderId="0" xfId="62" applyFont="1" applyAlignment="1">
      <alignment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1" fontId="4" fillId="0" borderId="0" xfId="0" applyNumberFormat="1" applyFont="1" applyAlignment="1">
      <alignment horizontal="right"/>
    </xf>
    <xf numFmtId="0" fontId="2" fillId="0" borderId="0" xfId="0" applyFont="1" applyAlignment="1" applyProtection="1">
      <alignment/>
      <protection locked="0"/>
    </xf>
    <xf numFmtId="173" fontId="2" fillId="0" borderId="0" xfId="62" applyNumberFormat="1" applyFont="1" applyAlignment="1" applyProtection="1">
      <alignment/>
      <protection locked="0"/>
    </xf>
    <xf numFmtId="168" fontId="2" fillId="0" borderId="0" xfId="0" applyNumberFormat="1" applyFont="1" applyAlignment="1" applyProtection="1">
      <alignment/>
      <protection locked="0"/>
    </xf>
    <xf numFmtId="1" fontId="2" fillId="0" borderId="0" xfId="0" applyNumberFormat="1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4" fillId="0" borderId="0" xfId="0" applyFont="1" applyAlignment="1">
      <alignment horizontal="right" vertical="center"/>
    </xf>
    <xf numFmtId="1" fontId="4" fillId="0" borderId="0" xfId="0" applyNumberFormat="1" applyFont="1" applyAlignment="1">
      <alignment/>
    </xf>
    <xf numFmtId="0" fontId="7" fillId="0" borderId="0" xfId="0" applyFont="1" applyAlignment="1" applyProtection="1">
      <alignment/>
      <protection locked="0"/>
    </xf>
    <xf numFmtId="0" fontId="4" fillId="0" borderId="0" xfId="0" applyFont="1" applyAlignment="1">
      <alignment horizontal="left" vertical="center"/>
    </xf>
    <xf numFmtId="168" fontId="1" fillId="0" borderId="0" xfId="0" applyNumberFormat="1" applyFont="1" applyAlignment="1" applyProtection="1">
      <alignment/>
      <protection locked="0"/>
    </xf>
    <xf numFmtId="168" fontId="0" fillId="0" borderId="0" xfId="0" applyNumberForma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1" fontId="4" fillId="0" borderId="0" xfId="0" applyNumberFormat="1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2" xfId="0" applyFont="1" applyBorder="1" applyAlignment="1" applyProtection="1">
      <alignment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/>
      <protection locked="0"/>
    </xf>
    <xf numFmtId="0" fontId="2" fillId="0" borderId="15" xfId="0" applyFont="1" applyBorder="1" applyAlignment="1" applyProtection="1">
      <alignment/>
      <protection locked="0"/>
    </xf>
    <xf numFmtId="0" fontId="2" fillId="0" borderId="16" xfId="0" applyFont="1" applyBorder="1" applyAlignment="1" applyProtection="1">
      <alignment/>
      <protection locked="0"/>
    </xf>
    <xf numFmtId="0" fontId="2" fillId="0" borderId="17" xfId="0" applyFont="1" applyBorder="1" applyAlignment="1" applyProtection="1">
      <alignment/>
      <protection locked="0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168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 applyProtection="1">
      <alignment/>
      <protection locked="0"/>
    </xf>
    <xf numFmtId="168" fontId="4" fillId="0" borderId="0" xfId="0" applyNumberFormat="1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4" fillId="0" borderId="18" xfId="0" applyFont="1" applyBorder="1" applyAlignment="1">
      <alignment/>
    </xf>
    <xf numFmtId="168" fontId="4" fillId="0" borderId="18" xfId="0" applyNumberFormat="1" applyFont="1" applyBorder="1" applyAlignment="1">
      <alignment/>
    </xf>
    <xf numFmtId="168" fontId="4" fillId="0" borderId="11" xfId="0" applyNumberFormat="1" applyFont="1" applyBorder="1" applyAlignment="1">
      <alignment/>
    </xf>
    <xf numFmtId="0" fontId="4" fillId="0" borderId="10" xfId="0" applyFont="1" applyBorder="1" applyAlignment="1">
      <alignment/>
    </xf>
    <xf numFmtId="168" fontId="4" fillId="0" borderId="10" xfId="0" applyNumberFormat="1" applyFont="1" applyBorder="1" applyAlignment="1">
      <alignment/>
    </xf>
    <xf numFmtId="0" fontId="4" fillId="0" borderId="19" xfId="0" applyFont="1" applyBorder="1" applyAlignment="1">
      <alignment/>
    </xf>
    <xf numFmtId="168" fontId="4" fillId="0" borderId="19" xfId="0" applyNumberFormat="1" applyFont="1" applyBorder="1" applyAlignment="1">
      <alignment/>
    </xf>
    <xf numFmtId="0" fontId="4" fillId="0" borderId="18" xfId="0" applyFont="1" applyBorder="1" applyAlignment="1">
      <alignment horizontal="left"/>
    </xf>
    <xf numFmtId="0" fontId="4" fillId="0" borderId="18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18" fillId="0" borderId="10" xfId="0" applyFont="1" applyBorder="1" applyAlignment="1">
      <alignment/>
    </xf>
    <xf numFmtId="168" fontId="4" fillId="0" borderId="10" xfId="0" applyNumberFormat="1" applyFont="1" applyBorder="1" applyAlignment="1" applyProtection="1">
      <alignment/>
      <protection locked="0"/>
    </xf>
    <xf numFmtId="0" fontId="18" fillId="0" borderId="11" xfId="0" applyFont="1" applyBorder="1" applyAlignment="1">
      <alignment/>
    </xf>
    <xf numFmtId="168" fontId="4" fillId="0" borderId="11" xfId="0" applyNumberFormat="1" applyFont="1" applyBorder="1" applyAlignment="1" applyProtection="1">
      <alignment horizontal="right"/>
      <protection locked="0"/>
    </xf>
    <xf numFmtId="0" fontId="4" fillId="0" borderId="11" xfId="0" applyFont="1" applyBorder="1" applyAlignment="1" applyProtection="1">
      <alignment/>
      <protection locked="0"/>
    </xf>
    <xf numFmtId="0" fontId="6" fillId="0" borderId="10" xfId="0" applyFont="1" applyBorder="1" applyAlignment="1">
      <alignment/>
    </xf>
    <xf numFmtId="168" fontId="6" fillId="0" borderId="10" xfId="0" applyNumberFormat="1" applyFont="1" applyBorder="1" applyAlignment="1">
      <alignment/>
    </xf>
    <xf numFmtId="0" fontId="10" fillId="0" borderId="10" xfId="0" applyFont="1" applyBorder="1" applyAlignment="1">
      <alignment/>
    </xf>
    <xf numFmtId="168" fontId="6" fillId="0" borderId="10" xfId="0" applyNumberFormat="1" applyFont="1" applyBorder="1" applyAlignment="1" applyProtection="1">
      <alignment horizontal="right"/>
      <protection locked="0"/>
    </xf>
    <xf numFmtId="0" fontId="6" fillId="0" borderId="10" xfId="0" applyFont="1" applyBorder="1" applyAlignment="1" applyProtection="1">
      <alignment/>
      <protection locked="0"/>
    </xf>
    <xf numFmtId="168" fontId="4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168" fontId="1" fillId="0" borderId="0" xfId="0" applyNumberFormat="1" applyFont="1" applyBorder="1" applyAlignment="1">
      <alignment horizontal="center" vertical="center"/>
    </xf>
    <xf numFmtId="1" fontId="4" fillId="0" borderId="18" xfId="0" applyNumberFormat="1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1" fontId="4" fillId="0" borderId="22" xfId="0" applyNumberFormat="1" applyFont="1" applyBorder="1" applyAlignment="1">
      <alignment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left"/>
      <protection locked="0"/>
    </xf>
    <xf numFmtId="168" fontId="2" fillId="0" borderId="0" xfId="0" applyNumberFormat="1" applyFont="1" applyAlignment="1">
      <alignment/>
    </xf>
    <xf numFmtId="0" fontId="15" fillId="33" borderId="19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15" fillId="33" borderId="11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15" fillId="33" borderId="19" xfId="0" applyFont="1" applyFill="1" applyBorder="1" applyAlignment="1">
      <alignment horizontal="left"/>
    </xf>
    <xf numFmtId="0" fontId="15" fillId="33" borderId="18" xfId="0" applyFont="1" applyFill="1" applyBorder="1" applyAlignment="1">
      <alignment/>
    </xf>
    <xf numFmtId="0" fontId="15" fillId="33" borderId="0" xfId="0" applyFont="1" applyFill="1" applyBorder="1" applyAlignment="1">
      <alignment/>
    </xf>
    <xf numFmtId="0" fontId="0" fillId="33" borderId="23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15" fillId="33" borderId="17" xfId="0" applyFont="1" applyFill="1" applyBorder="1" applyAlignment="1">
      <alignment/>
    </xf>
    <xf numFmtId="0" fontId="0" fillId="33" borderId="25" xfId="0" applyFont="1" applyFill="1" applyBorder="1" applyAlignment="1">
      <alignment/>
    </xf>
    <xf numFmtId="0" fontId="0" fillId="33" borderId="26" xfId="0" applyFont="1" applyFill="1" applyBorder="1" applyAlignment="1">
      <alignment/>
    </xf>
    <xf numFmtId="0" fontId="0" fillId="33" borderId="20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16" fillId="33" borderId="19" xfId="0" applyFont="1" applyFill="1" applyBorder="1" applyAlignment="1">
      <alignment/>
    </xf>
    <xf numFmtId="0" fontId="19" fillId="33" borderId="19" xfId="0" applyFont="1" applyFill="1" applyBorder="1" applyAlignment="1">
      <alignment/>
    </xf>
    <xf numFmtId="0" fontId="0" fillId="33" borderId="19" xfId="0" applyFill="1" applyBorder="1" applyAlignment="1">
      <alignment/>
    </xf>
    <xf numFmtId="0" fontId="3" fillId="33" borderId="27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4" fillId="33" borderId="0" xfId="0" applyFont="1" applyFill="1" applyAlignment="1">
      <alignment horizontal="right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168" fontId="3" fillId="33" borderId="0" xfId="0" applyNumberFormat="1" applyFont="1" applyFill="1" applyAlignment="1">
      <alignment/>
    </xf>
    <xf numFmtId="168" fontId="0" fillId="33" borderId="0" xfId="0" applyNumberFormat="1" applyFill="1" applyAlignment="1">
      <alignment/>
    </xf>
    <xf numFmtId="0" fontId="2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3" fillId="33" borderId="29" xfId="0" applyFont="1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13" fillId="33" borderId="29" xfId="0" applyFont="1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168" fontId="0" fillId="33" borderId="19" xfId="0" applyNumberFormat="1" applyFont="1" applyFill="1" applyBorder="1" applyAlignment="1">
      <alignment/>
    </xf>
    <xf numFmtId="168" fontId="0" fillId="33" borderId="19" xfId="0" applyNumberFormat="1" applyFont="1" applyFill="1" applyBorder="1" applyAlignment="1" applyProtection="1">
      <alignment/>
      <protection locked="0"/>
    </xf>
    <xf numFmtId="168" fontId="0" fillId="33" borderId="11" xfId="0" applyNumberFormat="1" applyFont="1" applyFill="1" applyBorder="1" applyAlignment="1" applyProtection="1">
      <alignment/>
      <protection locked="0"/>
    </xf>
    <xf numFmtId="2" fontId="0" fillId="33" borderId="25" xfId="0" applyNumberFormat="1" applyFill="1" applyBorder="1" applyAlignment="1">
      <alignment/>
    </xf>
    <xf numFmtId="2" fontId="0" fillId="33" borderId="0" xfId="0" applyNumberFormat="1" applyFill="1" applyAlignment="1">
      <alignment/>
    </xf>
    <xf numFmtId="2" fontId="0" fillId="33" borderId="19" xfId="0" applyNumberForma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8" xfId="0" applyFill="1" applyBorder="1" applyAlignment="1">
      <alignment/>
    </xf>
    <xf numFmtId="168" fontId="0" fillId="33" borderId="18" xfId="0" applyNumberFormat="1" applyFont="1" applyFill="1" applyBorder="1" applyAlignment="1">
      <alignment/>
    </xf>
    <xf numFmtId="168" fontId="0" fillId="33" borderId="0" xfId="0" applyNumberFormat="1" applyFont="1" applyFill="1" applyBorder="1" applyAlignment="1" applyProtection="1">
      <alignment/>
      <protection locked="0"/>
    </xf>
    <xf numFmtId="168" fontId="3" fillId="33" borderId="30" xfId="0" applyNumberFormat="1" applyFont="1" applyFill="1" applyBorder="1" applyAlignment="1">
      <alignment horizontal="center" vertical="center"/>
    </xf>
    <xf numFmtId="2" fontId="2" fillId="33" borderId="30" xfId="0" applyNumberFormat="1" applyFont="1" applyFill="1" applyBorder="1" applyAlignment="1">
      <alignment/>
    </xf>
    <xf numFmtId="0" fontId="0" fillId="33" borderId="30" xfId="0" applyFill="1" applyBorder="1" applyAlignment="1">
      <alignment/>
    </xf>
    <xf numFmtId="168" fontId="0" fillId="33" borderId="19" xfId="0" applyNumberFormat="1" applyFill="1" applyBorder="1" applyAlignment="1">
      <alignment/>
    </xf>
    <xf numFmtId="2" fontId="0" fillId="33" borderId="18" xfId="0" applyNumberFormat="1" applyFill="1" applyBorder="1" applyAlignment="1">
      <alignment/>
    </xf>
    <xf numFmtId="2" fontId="0" fillId="33" borderId="11" xfId="0" applyNumberFormat="1" applyFill="1" applyBorder="1" applyAlignment="1">
      <alignment/>
    </xf>
    <xf numFmtId="168" fontId="0" fillId="33" borderId="11" xfId="0" applyNumberFormat="1" applyFill="1" applyBorder="1" applyAlignment="1">
      <alignment/>
    </xf>
    <xf numFmtId="2" fontId="0" fillId="33" borderId="15" xfId="0" applyNumberFormat="1" applyFill="1" applyBorder="1" applyAlignment="1">
      <alignment/>
    </xf>
    <xf numFmtId="0" fontId="3" fillId="33" borderId="31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168" fontId="3" fillId="33" borderId="25" xfId="0" applyNumberFormat="1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32" xfId="0" applyFill="1" applyBorder="1" applyAlignment="1">
      <alignment/>
    </xf>
    <xf numFmtId="0" fontId="11" fillId="33" borderId="33" xfId="0" applyFont="1" applyFill="1" applyBorder="1" applyAlignment="1">
      <alignment/>
    </xf>
    <xf numFmtId="0" fontId="12" fillId="33" borderId="26" xfId="0" applyFont="1" applyFill="1" applyBorder="1" applyAlignment="1">
      <alignment/>
    </xf>
    <xf numFmtId="168" fontId="6" fillId="33" borderId="26" xfId="0" applyNumberFormat="1" applyFont="1" applyFill="1" applyBorder="1" applyAlignment="1">
      <alignment/>
    </xf>
    <xf numFmtId="2" fontId="0" fillId="33" borderId="26" xfId="0" applyNumberFormat="1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34" xfId="0" applyFill="1" applyBorder="1" applyAlignment="1">
      <alignment/>
    </xf>
    <xf numFmtId="0" fontId="3" fillId="33" borderId="35" xfId="0" applyFont="1" applyFill="1" applyBorder="1" applyAlignment="1">
      <alignment/>
    </xf>
    <xf numFmtId="0" fontId="3" fillId="33" borderId="36" xfId="0" applyFont="1" applyFill="1" applyBorder="1" applyAlignment="1">
      <alignment/>
    </xf>
    <xf numFmtId="0" fontId="11" fillId="33" borderId="37" xfId="0" applyFont="1" applyFill="1" applyBorder="1" applyAlignment="1">
      <alignment/>
    </xf>
    <xf numFmtId="0" fontId="12" fillId="33" borderId="12" xfId="0" applyFont="1" applyFill="1" applyBorder="1" applyAlignment="1">
      <alignment/>
    </xf>
    <xf numFmtId="168" fontId="6" fillId="33" borderId="19" xfId="0" applyNumberFormat="1" applyFont="1" applyFill="1" applyBorder="1" applyAlignment="1">
      <alignment/>
    </xf>
    <xf numFmtId="0" fontId="0" fillId="33" borderId="38" xfId="0" applyFill="1" applyBorder="1" applyAlignment="1">
      <alignment/>
    </xf>
    <xf numFmtId="0" fontId="11" fillId="33" borderId="39" xfId="0" applyFont="1" applyFill="1" applyBorder="1" applyAlignment="1">
      <alignment/>
    </xf>
    <xf numFmtId="0" fontId="12" fillId="33" borderId="13" xfId="0" applyFont="1" applyFill="1" applyBorder="1" applyAlignment="1">
      <alignment/>
    </xf>
    <xf numFmtId="168" fontId="6" fillId="33" borderId="18" xfId="0" applyNumberFormat="1" applyFont="1" applyFill="1" applyBorder="1" applyAlignment="1">
      <alignment/>
    </xf>
    <xf numFmtId="0" fontId="0" fillId="33" borderId="40" xfId="0" applyFill="1" applyBorder="1" applyAlignment="1">
      <alignment/>
    </xf>
    <xf numFmtId="168" fontId="3" fillId="33" borderId="30" xfId="0" applyNumberFormat="1" applyFont="1" applyFill="1" applyBorder="1" applyAlignment="1">
      <alignment horizontal="center" vertical="center"/>
    </xf>
    <xf numFmtId="2" fontId="0" fillId="33" borderId="30" xfId="0" applyNumberFormat="1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0" fillId="33" borderId="29" xfId="0" applyFill="1" applyBorder="1" applyAlignment="1">
      <alignment/>
    </xf>
    <xf numFmtId="168" fontId="0" fillId="33" borderId="25" xfId="0" applyNumberFormat="1" applyFont="1" applyFill="1" applyBorder="1" applyAlignment="1">
      <alignment/>
    </xf>
    <xf numFmtId="168" fontId="0" fillId="33" borderId="25" xfId="0" applyNumberFormat="1" applyFont="1" applyFill="1" applyBorder="1" applyAlignment="1" applyProtection="1">
      <alignment/>
      <protection locked="0"/>
    </xf>
    <xf numFmtId="168" fontId="0" fillId="33" borderId="10" xfId="0" applyNumberFormat="1" applyFont="1" applyFill="1" applyBorder="1" applyAlignment="1">
      <alignment/>
    </xf>
    <xf numFmtId="168" fontId="0" fillId="33" borderId="10" xfId="0" applyNumberFormat="1" applyFont="1" applyFill="1" applyBorder="1" applyAlignment="1" applyProtection="1">
      <alignment/>
      <protection locked="0"/>
    </xf>
    <xf numFmtId="0" fontId="0" fillId="33" borderId="10" xfId="0" applyFill="1" applyBorder="1" applyAlignment="1">
      <alignment/>
    </xf>
    <xf numFmtId="168" fontId="0" fillId="33" borderId="26" xfId="0" applyNumberFormat="1" applyFont="1" applyFill="1" applyBorder="1" applyAlignment="1">
      <alignment/>
    </xf>
    <xf numFmtId="168" fontId="0" fillId="33" borderId="26" xfId="0" applyNumberFormat="1" applyFont="1" applyFill="1" applyBorder="1" applyAlignment="1" applyProtection="1">
      <alignment/>
      <protection locked="0"/>
    </xf>
    <xf numFmtId="168" fontId="0" fillId="33" borderId="25" xfId="0" applyNumberFormat="1" applyFill="1" applyBorder="1" applyAlignment="1">
      <alignment/>
    </xf>
    <xf numFmtId="168" fontId="0" fillId="33" borderId="11" xfId="0" applyNumberFormat="1" applyFont="1" applyFill="1" applyBorder="1" applyAlignment="1">
      <alignment/>
    </xf>
    <xf numFmtId="168" fontId="0" fillId="33" borderId="18" xfId="0" applyNumberFormat="1" applyFill="1" applyBorder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49" fontId="15" fillId="33" borderId="17" xfId="0" applyNumberFormat="1" applyFont="1" applyFill="1" applyBorder="1" applyAlignment="1">
      <alignment/>
    </xf>
    <xf numFmtId="0" fontId="3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168" fontId="3" fillId="33" borderId="0" xfId="0" applyNumberFormat="1" applyFont="1" applyFill="1" applyBorder="1" applyAlignment="1">
      <alignment horizontal="center" vertical="center"/>
    </xf>
    <xf numFmtId="2" fontId="0" fillId="33" borderId="0" xfId="0" applyNumberFormat="1" applyFill="1" applyBorder="1" applyAlignment="1">
      <alignment horizontal="center" vertical="center"/>
    </xf>
    <xf numFmtId="0" fontId="1" fillId="33" borderId="18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68" fontId="0" fillId="33" borderId="10" xfId="0" applyNumberFormat="1" applyFill="1" applyBorder="1" applyAlignment="1">
      <alignment/>
    </xf>
    <xf numFmtId="2" fontId="0" fillId="33" borderId="10" xfId="0" applyNumberFormat="1" applyFill="1" applyBorder="1" applyAlignment="1">
      <alignment/>
    </xf>
    <xf numFmtId="2" fontId="0" fillId="33" borderId="41" xfId="0" applyNumberFormat="1" applyFill="1" applyBorder="1" applyAlignment="1">
      <alignment/>
    </xf>
    <xf numFmtId="1" fontId="4" fillId="0" borderId="0" xfId="0" applyNumberFormat="1" applyFont="1" applyAlignment="1">
      <alignment horizontal="left"/>
    </xf>
    <xf numFmtId="2" fontId="0" fillId="33" borderId="19" xfId="0" applyNumberFormat="1" applyFont="1" applyFill="1" applyBorder="1" applyAlignment="1">
      <alignment/>
    </xf>
    <xf numFmtId="168" fontId="3" fillId="0" borderId="0" xfId="0" applyNumberFormat="1" applyFont="1" applyAlignment="1" applyProtection="1">
      <alignment horizontal="right"/>
      <protection locked="0"/>
    </xf>
    <xf numFmtId="0" fontId="3" fillId="0" borderId="0" xfId="0" applyFont="1" applyAlignment="1">
      <alignment/>
    </xf>
    <xf numFmtId="168" fontId="3" fillId="0" borderId="0" xfId="0" applyNumberFormat="1" applyFont="1" applyAlignment="1">
      <alignment/>
    </xf>
    <xf numFmtId="168" fontId="3" fillId="0" borderId="0" xfId="0" applyNumberFormat="1" applyFont="1" applyAlignment="1">
      <alignment/>
    </xf>
    <xf numFmtId="168" fontId="3" fillId="0" borderId="0" xfId="0" applyNumberFormat="1" applyFont="1" applyAlignment="1" applyProtection="1">
      <alignment/>
      <protection locked="0"/>
    </xf>
    <xf numFmtId="168" fontId="3" fillId="0" borderId="0" xfId="0" applyNumberFormat="1" applyFont="1" applyAlignment="1">
      <alignment horizontal="right"/>
    </xf>
    <xf numFmtId="1" fontId="3" fillId="0" borderId="0" xfId="0" applyNumberFormat="1" applyFont="1" applyAlignment="1">
      <alignment/>
    </xf>
    <xf numFmtId="0" fontId="0" fillId="0" borderId="42" xfId="0" applyBorder="1" applyAlignment="1">
      <alignment/>
    </xf>
    <xf numFmtId="0" fontId="2" fillId="0" borderId="30" xfId="0" applyFont="1" applyBorder="1" applyAlignment="1">
      <alignment/>
    </xf>
    <xf numFmtId="1" fontId="3" fillId="0" borderId="43" xfId="0" applyNumberFormat="1" applyFont="1" applyBorder="1" applyAlignment="1" applyProtection="1">
      <alignment/>
      <protection locked="0"/>
    </xf>
    <xf numFmtId="0" fontId="2" fillId="0" borderId="30" xfId="0" applyFont="1" applyFill="1" applyBorder="1" applyAlignment="1">
      <alignment/>
    </xf>
    <xf numFmtId="0" fontId="2" fillId="34" borderId="30" xfId="0" applyFont="1" applyFill="1" applyBorder="1" applyAlignment="1">
      <alignment/>
    </xf>
    <xf numFmtId="0" fontId="2" fillId="0" borderId="30" xfId="0" applyFont="1" applyFill="1" applyBorder="1" applyAlignment="1">
      <alignment horizontal="left" vertical="center"/>
    </xf>
    <xf numFmtId="168" fontId="3" fillId="0" borderId="43" xfId="0" applyNumberFormat="1" applyFont="1" applyBorder="1" applyAlignment="1" applyProtection="1">
      <alignment/>
      <protection locked="0"/>
    </xf>
    <xf numFmtId="0" fontId="3" fillId="0" borderId="30" xfId="0" applyFont="1" applyBorder="1" applyAlignment="1">
      <alignment/>
    </xf>
    <xf numFmtId="0" fontId="2" fillId="0" borderId="30" xfId="0" applyFont="1" applyBorder="1" applyAlignment="1">
      <alignment horizontal="left"/>
    </xf>
    <xf numFmtId="0" fontId="5" fillId="0" borderId="30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0" xfId="0" applyFont="1" applyFill="1" applyBorder="1" applyAlignment="1">
      <alignment horizontal="left" vertical="center"/>
    </xf>
    <xf numFmtId="0" fontId="2" fillId="33" borderId="30" xfId="0" applyFont="1" applyFill="1" applyBorder="1" applyAlignment="1">
      <alignment horizontal="left" vertical="center"/>
    </xf>
    <xf numFmtId="0" fontId="2" fillId="35" borderId="30" xfId="0" applyFont="1" applyFill="1" applyBorder="1" applyAlignment="1">
      <alignment/>
    </xf>
    <xf numFmtId="0" fontId="12" fillId="35" borderId="30" xfId="0" applyFont="1" applyFill="1" applyBorder="1" applyAlignment="1">
      <alignment/>
    </xf>
    <xf numFmtId="0" fontId="0" fillId="0" borderId="32" xfId="0" applyBorder="1" applyAlignment="1">
      <alignment/>
    </xf>
    <xf numFmtId="0" fontId="3" fillId="0" borderId="35" xfId="0" applyFont="1" applyBorder="1" applyAlignment="1">
      <alignment/>
    </xf>
    <xf numFmtId="0" fontId="2" fillId="0" borderId="30" xfId="0" applyFont="1" applyFill="1" applyBorder="1" applyAlignment="1">
      <alignment/>
    </xf>
    <xf numFmtId="168" fontId="3" fillId="0" borderId="0" xfId="0" applyNumberFormat="1" applyFont="1" applyBorder="1" applyAlignment="1" applyProtection="1">
      <alignment/>
      <protection locked="0"/>
    </xf>
    <xf numFmtId="168" fontId="3" fillId="0" borderId="0" xfId="0" applyNumberFormat="1" applyFont="1" applyFill="1" applyBorder="1" applyAlignment="1" applyProtection="1">
      <alignment/>
      <protection locked="0"/>
    </xf>
    <xf numFmtId="168" fontId="3" fillId="34" borderId="0" xfId="0" applyNumberFormat="1" applyFont="1" applyFill="1" applyBorder="1" applyAlignment="1" applyProtection="1">
      <alignment/>
      <protection locked="0"/>
    </xf>
    <xf numFmtId="168" fontId="3" fillId="0" borderId="0" xfId="0" applyNumberFormat="1" applyFont="1" applyFill="1" applyBorder="1" applyAlignment="1" applyProtection="1">
      <alignment/>
      <protection locked="0"/>
    </xf>
    <xf numFmtId="0" fontId="2" fillId="36" borderId="30" xfId="0" applyFont="1" applyFill="1" applyBorder="1" applyAlignment="1">
      <alignment/>
    </xf>
    <xf numFmtId="0" fontId="2" fillId="35" borderId="30" xfId="0" applyFont="1" applyFill="1" applyBorder="1" applyAlignment="1">
      <alignment horizontal="left"/>
    </xf>
    <xf numFmtId="168" fontId="3" fillId="35" borderId="0" xfId="0" applyNumberFormat="1" applyFont="1" applyFill="1" applyAlignment="1">
      <alignment/>
    </xf>
    <xf numFmtId="168" fontId="3" fillId="35" borderId="0" xfId="0" applyNumberFormat="1" applyFont="1" applyFill="1" applyBorder="1" applyAlignment="1" applyProtection="1">
      <alignment/>
      <protection locked="0"/>
    </xf>
    <xf numFmtId="0" fontId="0" fillId="0" borderId="28" xfId="0" applyBorder="1" applyAlignment="1">
      <alignment/>
    </xf>
    <xf numFmtId="0" fontId="0" fillId="0" borderId="44" xfId="0" applyBorder="1" applyAlignment="1">
      <alignment/>
    </xf>
    <xf numFmtId="0" fontId="2" fillId="33" borderId="30" xfId="0" applyFont="1" applyFill="1" applyBorder="1" applyAlignment="1">
      <alignment/>
    </xf>
    <xf numFmtId="0" fontId="0" fillId="37" borderId="30" xfId="0" applyFill="1" applyBorder="1" applyAlignment="1">
      <alignment/>
    </xf>
    <xf numFmtId="0" fontId="0" fillId="37" borderId="28" xfId="0" applyFill="1" applyBorder="1" applyAlignment="1">
      <alignment/>
    </xf>
    <xf numFmtId="0" fontId="0" fillId="37" borderId="42" xfId="0" applyFill="1" applyBorder="1" applyAlignment="1">
      <alignment/>
    </xf>
    <xf numFmtId="0" fontId="0" fillId="37" borderId="45" xfId="0" applyFill="1" applyBorder="1" applyAlignment="1">
      <alignment/>
    </xf>
    <xf numFmtId="168" fontId="1" fillId="0" borderId="0" xfId="0" applyNumberFormat="1" applyFont="1" applyAlignment="1">
      <alignment/>
    </xf>
    <xf numFmtId="168" fontId="3" fillId="0" borderId="0" xfId="0" applyNumberFormat="1" applyFont="1" applyBorder="1" applyAlignment="1" applyProtection="1">
      <alignment/>
      <protection locked="0"/>
    </xf>
    <xf numFmtId="0" fontId="0" fillId="37" borderId="46" xfId="0" applyFill="1" applyBorder="1" applyAlignment="1">
      <alignment/>
    </xf>
    <xf numFmtId="168" fontId="21" fillId="0" borderId="0" xfId="0" applyNumberFormat="1" applyFont="1" applyAlignment="1" applyProtection="1">
      <alignment/>
      <protection locked="0"/>
    </xf>
    <xf numFmtId="168" fontId="21" fillId="0" borderId="0" xfId="0" applyNumberFormat="1" applyFont="1" applyAlignment="1">
      <alignment/>
    </xf>
    <xf numFmtId="0" fontId="0" fillId="37" borderId="47" xfId="0" applyFill="1" applyBorder="1" applyAlignment="1">
      <alignment/>
    </xf>
    <xf numFmtId="0" fontId="22" fillId="33" borderId="30" xfId="0" applyFont="1" applyFill="1" applyBorder="1" applyAlignment="1">
      <alignment/>
    </xf>
    <xf numFmtId="0" fontId="2" fillId="0" borderId="0" xfId="0" applyFont="1" applyAlignment="1">
      <alignment/>
    </xf>
    <xf numFmtId="0" fontId="0" fillId="37" borderId="48" xfId="0" applyFill="1" applyBorder="1" applyAlignment="1">
      <alignment/>
    </xf>
    <xf numFmtId="0" fontId="0" fillId="37" borderId="46" xfId="0" applyFill="1" applyBorder="1" applyAlignment="1">
      <alignment/>
    </xf>
    <xf numFmtId="168" fontId="3" fillId="0" borderId="0" xfId="0" applyNumberFormat="1" applyFont="1" applyFill="1" applyAlignment="1">
      <alignment/>
    </xf>
    <xf numFmtId="0" fontId="1" fillId="0" borderId="49" xfId="0" applyFont="1" applyBorder="1" applyAlignment="1">
      <alignment/>
    </xf>
    <xf numFmtId="0" fontId="1" fillId="0" borderId="19" xfId="0" applyFont="1" applyBorder="1" applyAlignment="1">
      <alignment/>
    </xf>
    <xf numFmtId="0" fontId="26" fillId="0" borderId="0" xfId="0" applyFont="1" applyAlignment="1">
      <alignment/>
    </xf>
    <xf numFmtId="0" fontId="2" fillId="35" borderId="30" xfId="0" applyFont="1" applyFill="1" applyBorder="1" applyAlignment="1">
      <alignment/>
    </xf>
    <xf numFmtId="0" fontId="2" fillId="34" borderId="30" xfId="0" applyFont="1" applyFill="1" applyBorder="1" applyAlignment="1">
      <alignment horizontal="left"/>
    </xf>
    <xf numFmtId="0" fontId="22" fillId="33" borderId="30" xfId="0" applyFont="1" applyFill="1" applyBorder="1" applyAlignment="1">
      <alignment/>
    </xf>
    <xf numFmtId="0" fontId="2" fillId="36" borderId="35" xfId="0" applyFont="1" applyFill="1" applyBorder="1" applyAlignment="1">
      <alignment/>
    </xf>
    <xf numFmtId="0" fontId="2" fillId="36" borderId="50" xfId="0" applyFont="1" applyFill="1" applyBorder="1" applyAlignment="1">
      <alignment/>
    </xf>
    <xf numFmtId="0" fontId="2" fillId="36" borderId="51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2" fillId="36" borderId="35" xfId="0" applyFont="1" applyFill="1" applyBorder="1" applyAlignment="1">
      <alignment/>
    </xf>
    <xf numFmtId="0" fontId="2" fillId="36" borderId="51" xfId="0" applyFont="1" applyFill="1" applyBorder="1" applyAlignment="1">
      <alignment/>
    </xf>
    <xf numFmtId="0" fontId="0" fillId="0" borderId="29" xfId="0" applyBorder="1" applyAlignment="1">
      <alignment/>
    </xf>
    <xf numFmtId="0" fontId="2" fillId="0" borderId="20" xfId="0" applyFont="1" applyBorder="1" applyAlignment="1">
      <alignment/>
    </xf>
    <xf numFmtId="0" fontId="2" fillId="0" borderId="24" xfId="0" applyFont="1" applyBorder="1" applyAlignment="1">
      <alignment/>
    </xf>
    <xf numFmtId="0" fontId="2" fillId="36" borderId="52" xfId="0" applyFont="1" applyFill="1" applyBorder="1" applyAlignment="1">
      <alignment/>
    </xf>
    <xf numFmtId="0" fontId="2" fillId="36" borderId="50" xfId="0" applyFont="1" applyFill="1" applyBorder="1" applyAlignment="1">
      <alignment/>
    </xf>
    <xf numFmtId="0" fontId="27" fillId="35" borderId="53" xfId="53" applyFont="1" applyFill="1" applyBorder="1" applyAlignment="1">
      <alignment horizontal="left" vertical="center" wrapText="1"/>
      <protection/>
    </xf>
    <xf numFmtId="0" fontId="2" fillId="33" borderId="30" xfId="0" applyFont="1" applyFill="1" applyBorder="1" applyAlignment="1">
      <alignment/>
    </xf>
    <xf numFmtId="0" fontId="0" fillId="37" borderId="30" xfId="0" applyFill="1" applyBorder="1" applyAlignment="1">
      <alignment/>
    </xf>
    <xf numFmtId="0" fontId="0" fillId="38" borderId="46" xfId="0" applyFill="1" applyBorder="1" applyAlignment="1">
      <alignment/>
    </xf>
    <xf numFmtId="0" fontId="0" fillId="38" borderId="42" xfId="0" applyFill="1" applyBorder="1" applyAlignment="1">
      <alignment/>
    </xf>
    <xf numFmtId="0" fontId="0" fillId="39" borderId="28" xfId="0" applyFill="1" applyBorder="1" applyAlignment="1">
      <alignment/>
    </xf>
    <xf numFmtId="0" fontId="0" fillId="39" borderId="42" xfId="0" applyFill="1" applyBorder="1" applyAlignment="1">
      <alignment/>
    </xf>
    <xf numFmtId="0" fontId="2" fillId="40" borderId="30" xfId="0" applyFont="1" applyFill="1" applyBorder="1" applyAlignment="1">
      <alignment/>
    </xf>
    <xf numFmtId="0" fontId="0" fillId="39" borderId="42" xfId="0" applyFill="1" applyBorder="1" applyAlignment="1">
      <alignment horizontal="right"/>
    </xf>
    <xf numFmtId="0" fontId="2" fillId="0" borderId="29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2" fillId="36" borderId="54" xfId="0" applyFont="1" applyFill="1" applyBorder="1" applyAlignment="1">
      <alignment/>
    </xf>
    <xf numFmtId="0" fontId="2" fillId="36" borderId="55" xfId="0" applyFont="1" applyFill="1" applyBorder="1" applyAlignment="1">
      <alignment/>
    </xf>
    <xf numFmtId="0" fontId="2" fillId="36" borderId="56" xfId="0" applyFont="1" applyFill="1" applyBorder="1" applyAlignment="1">
      <alignment/>
    </xf>
    <xf numFmtId="0" fontId="2" fillId="36" borderId="57" xfId="0" applyFont="1" applyFill="1" applyBorder="1" applyAlignment="1">
      <alignment/>
    </xf>
    <xf numFmtId="0" fontId="2" fillId="0" borderId="27" xfId="0" applyFont="1" applyFill="1" applyBorder="1" applyAlignment="1">
      <alignment horizontal="left" vertical="center"/>
    </xf>
    <xf numFmtId="168" fontId="3" fillId="0" borderId="30" xfId="0" applyNumberFormat="1" applyFont="1" applyFill="1" applyBorder="1" applyAlignment="1">
      <alignment horizontal="right" indent="2"/>
    </xf>
    <xf numFmtId="0" fontId="0" fillId="37" borderId="46" xfId="0" applyFill="1" applyBorder="1" applyAlignment="1">
      <alignment horizontal="right"/>
    </xf>
    <xf numFmtId="0" fontId="0" fillId="37" borderId="48" xfId="0" applyFill="1" applyBorder="1" applyAlignment="1">
      <alignment horizontal="right"/>
    </xf>
    <xf numFmtId="0" fontId="0" fillId="37" borderId="20" xfId="0" applyFill="1" applyBorder="1" applyAlignment="1">
      <alignment horizontal="right"/>
    </xf>
    <xf numFmtId="0" fontId="0" fillId="37" borderId="47" xfId="0" applyFill="1" applyBorder="1" applyAlignment="1">
      <alignment horizontal="right"/>
    </xf>
    <xf numFmtId="0" fontId="0" fillId="37" borderId="30" xfId="0" applyFill="1" applyBorder="1" applyAlignment="1">
      <alignment horizontal="right"/>
    </xf>
    <xf numFmtId="0" fontId="0" fillId="37" borderId="34" xfId="0" applyFill="1" applyBorder="1" applyAlignment="1">
      <alignment horizontal="right"/>
    </xf>
    <xf numFmtId="0" fontId="0" fillId="37" borderId="58" xfId="0" applyFill="1" applyBorder="1" applyAlignment="1">
      <alignment/>
    </xf>
    <xf numFmtId="0" fontId="0" fillId="37" borderId="59" xfId="0" applyFill="1" applyBorder="1" applyAlignment="1">
      <alignment horizontal="right"/>
    </xf>
    <xf numFmtId="0" fontId="0" fillId="37" borderId="22" xfId="0" applyFill="1" applyBorder="1" applyAlignment="1">
      <alignment/>
    </xf>
    <xf numFmtId="0" fontId="0" fillId="37" borderId="24" xfId="0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60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61" xfId="0" applyFont="1" applyFill="1" applyBorder="1" applyAlignment="1">
      <alignment/>
    </xf>
    <xf numFmtId="0" fontId="0" fillId="37" borderId="58" xfId="0" applyFill="1" applyBorder="1" applyAlignment="1">
      <alignment horizontal="right"/>
    </xf>
    <xf numFmtId="0" fontId="2" fillId="33" borderId="2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36" borderId="54" xfId="0" applyFont="1" applyFill="1" applyBorder="1" applyAlignment="1">
      <alignment/>
    </xf>
    <xf numFmtId="0" fontId="2" fillId="36" borderId="56" xfId="0" applyFont="1" applyFill="1" applyBorder="1" applyAlignment="1">
      <alignment/>
    </xf>
    <xf numFmtId="0" fontId="2" fillId="40" borderId="35" xfId="0" applyFont="1" applyFill="1" applyBorder="1" applyAlignment="1">
      <alignment/>
    </xf>
    <xf numFmtId="0" fontId="2" fillId="36" borderId="62" xfId="0" applyFont="1" applyFill="1" applyBorder="1" applyAlignment="1">
      <alignment/>
    </xf>
    <xf numFmtId="0" fontId="0" fillId="37" borderId="20" xfId="0" applyFill="1" applyBorder="1" applyAlignment="1">
      <alignment/>
    </xf>
    <xf numFmtId="0" fontId="3" fillId="0" borderId="27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2" fillId="0" borderId="54" xfId="0" applyFont="1" applyFill="1" applyBorder="1" applyAlignment="1">
      <alignment/>
    </xf>
    <xf numFmtId="0" fontId="2" fillId="0" borderId="56" xfId="0" applyFont="1" applyFill="1" applyBorder="1" applyAlignment="1">
      <alignment/>
    </xf>
    <xf numFmtId="0" fontId="2" fillId="41" borderId="30" xfId="0" applyFont="1" applyFill="1" applyBorder="1" applyAlignment="1">
      <alignment/>
    </xf>
    <xf numFmtId="0" fontId="3" fillId="0" borderId="24" xfId="0" applyFont="1" applyBorder="1" applyAlignment="1">
      <alignment/>
    </xf>
    <xf numFmtId="0" fontId="20" fillId="36" borderId="50" xfId="0" applyFont="1" applyFill="1" applyBorder="1" applyAlignment="1">
      <alignment horizontal="left" vertical="distributed" wrapText="1"/>
    </xf>
    <xf numFmtId="0" fontId="20" fillId="36" borderId="35" xfId="0" applyFont="1" applyFill="1" applyBorder="1" applyAlignment="1">
      <alignment horizontal="left" vertical="center" wrapText="1"/>
    </xf>
    <xf numFmtId="0" fontId="20" fillId="36" borderId="50" xfId="0" applyFont="1" applyFill="1" applyBorder="1" applyAlignment="1">
      <alignment horizontal="left" vertical="center" wrapText="1"/>
    </xf>
    <xf numFmtId="0" fontId="20" fillId="36" borderId="51" xfId="0" applyFont="1" applyFill="1" applyBorder="1" applyAlignment="1">
      <alignment horizontal="left" vertical="center" wrapText="1"/>
    </xf>
    <xf numFmtId="0" fontId="0" fillId="0" borderId="58" xfId="0" applyBorder="1" applyAlignment="1">
      <alignment/>
    </xf>
    <xf numFmtId="168" fontId="3" fillId="0" borderId="30" xfId="0" applyNumberFormat="1" applyFont="1" applyFill="1" applyBorder="1" applyAlignment="1">
      <alignment/>
    </xf>
    <xf numFmtId="0" fontId="0" fillId="0" borderId="46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58" xfId="0" applyFill="1" applyBorder="1" applyAlignment="1">
      <alignment horizontal="center"/>
    </xf>
    <xf numFmtId="0" fontId="0" fillId="0" borderId="42" xfId="0" applyFill="1" applyBorder="1" applyAlignment="1">
      <alignment/>
    </xf>
    <xf numFmtId="0" fontId="0" fillId="0" borderId="29" xfId="0" applyFill="1" applyBorder="1" applyAlignment="1">
      <alignment/>
    </xf>
    <xf numFmtId="0" fontId="2" fillId="35" borderId="30" xfId="0" applyFont="1" applyFill="1" applyBorder="1" applyAlignment="1">
      <alignment/>
    </xf>
    <xf numFmtId="0" fontId="28" fillId="0" borderId="0" xfId="0" applyFont="1" applyAlignment="1">
      <alignment/>
    </xf>
    <xf numFmtId="0" fontId="2" fillId="38" borderId="30" xfId="0" applyFont="1" applyFill="1" applyBorder="1" applyAlignment="1">
      <alignment/>
    </xf>
    <xf numFmtId="0" fontId="2" fillId="0" borderId="35" xfId="0" applyFont="1" applyBorder="1" applyAlignment="1">
      <alignment/>
    </xf>
    <xf numFmtId="0" fontId="2" fillId="0" borderId="51" xfId="0" applyFont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168" fontId="21" fillId="0" borderId="0" xfId="0" applyNumberFormat="1" applyFont="1" applyAlignment="1">
      <alignment/>
    </xf>
    <xf numFmtId="0" fontId="0" fillId="0" borderId="58" xfId="0" applyFill="1" applyBorder="1" applyAlignment="1">
      <alignment/>
    </xf>
    <xf numFmtId="0" fontId="20" fillId="36" borderId="52" xfId="0" applyFont="1" applyFill="1" applyBorder="1" applyAlignment="1">
      <alignment horizontal="left" vertical="center" wrapText="1"/>
    </xf>
    <xf numFmtId="0" fontId="2" fillId="0" borderId="60" xfId="0" applyFont="1" applyFill="1" applyBorder="1" applyAlignment="1">
      <alignment horizontal="left" vertical="center"/>
    </xf>
    <xf numFmtId="0" fontId="2" fillId="0" borderId="61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/>
    </xf>
    <xf numFmtId="0" fontId="2" fillId="0" borderId="61" xfId="0" applyFont="1" applyFill="1" applyBorder="1" applyAlignment="1">
      <alignment/>
    </xf>
    <xf numFmtId="0" fontId="2" fillId="0" borderId="60" xfId="0" applyFont="1" applyFill="1" applyBorder="1" applyAlignment="1">
      <alignment/>
    </xf>
    <xf numFmtId="0" fontId="2" fillId="0" borderId="27" xfId="0" applyFont="1" applyFill="1" applyBorder="1" applyAlignment="1">
      <alignment horizontal="left"/>
    </xf>
    <xf numFmtId="0" fontId="2" fillId="40" borderId="60" xfId="0" applyFont="1" applyFill="1" applyBorder="1" applyAlignment="1">
      <alignment/>
    </xf>
    <xf numFmtId="0" fontId="2" fillId="34" borderId="55" xfId="0" applyFont="1" applyFill="1" applyBorder="1" applyAlignment="1">
      <alignment/>
    </xf>
    <xf numFmtId="0" fontId="0" fillId="39" borderId="58" xfId="0" applyFill="1" applyBorder="1" applyAlignment="1">
      <alignment horizontal="right"/>
    </xf>
    <xf numFmtId="0" fontId="2" fillId="42" borderId="20" xfId="0" applyFont="1" applyFill="1" applyBorder="1" applyAlignment="1">
      <alignment/>
    </xf>
    <xf numFmtId="0" fontId="0" fillId="37" borderId="22" xfId="0" applyFill="1" applyBorder="1" applyAlignment="1">
      <alignment horizontal="right"/>
    </xf>
    <xf numFmtId="0" fontId="2" fillId="36" borderId="30" xfId="0" applyFont="1" applyFill="1" applyBorder="1" applyAlignment="1">
      <alignment horizontal="left"/>
    </xf>
    <xf numFmtId="0" fontId="2" fillId="0" borderId="30" xfId="0" applyFont="1" applyFill="1" applyBorder="1" applyAlignment="1">
      <alignment horizontal="left"/>
    </xf>
    <xf numFmtId="0" fontId="0" fillId="37" borderId="27" xfId="0" applyFill="1" applyBorder="1" applyAlignment="1">
      <alignment/>
    </xf>
    <xf numFmtId="0" fontId="2" fillId="36" borderId="50" xfId="0" applyFont="1" applyFill="1" applyBorder="1" applyAlignment="1">
      <alignment/>
    </xf>
    <xf numFmtId="0" fontId="2" fillId="36" borderId="24" xfId="0" applyFont="1" applyFill="1" applyBorder="1" applyAlignment="1">
      <alignment horizontal="left"/>
    </xf>
    <xf numFmtId="0" fontId="0" fillId="37" borderId="42" xfId="0" applyFill="1" applyBorder="1" applyAlignment="1">
      <alignment horizontal="right"/>
    </xf>
    <xf numFmtId="0" fontId="0" fillId="37" borderId="42" xfId="0" applyFill="1" applyBorder="1" applyAlignment="1">
      <alignment/>
    </xf>
    <xf numFmtId="0" fontId="2" fillId="0" borderId="30" xfId="0" applyFont="1" applyFill="1" applyBorder="1" applyAlignment="1">
      <alignment/>
    </xf>
    <xf numFmtId="0" fontId="2" fillId="36" borderId="35" xfId="0" applyFont="1" applyFill="1" applyBorder="1" applyAlignment="1">
      <alignment/>
    </xf>
    <xf numFmtId="0" fontId="2" fillId="36" borderId="51" xfId="0" applyFont="1" applyFill="1" applyBorder="1" applyAlignment="1">
      <alignment/>
    </xf>
    <xf numFmtId="0" fontId="2" fillId="36" borderId="61" xfId="0" applyFont="1" applyFill="1" applyBorder="1" applyAlignment="1">
      <alignment horizontal="left" vertical="center"/>
    </xf>
    <xf numFmtId="0" fontId="2" fillId="36" borderId="55" xfId="0" applyFont="1" applyFill="1" applyBorder="1" applyAlignment="1">
      <alignment horizontal="left" vertical="center"/>
    </xf>
    <xf numFmtId="0" fontId="2" fillId="36" borderId="60" xfId="0" applyFont="1" applyFill="1" applyBorder="1" applyAlignment="1">
      <alignment horizontal="left" vertical="center"/>
    </xf>
    <xf numFmtId="0" fontId="2" fillId="36" borderId="51" xfId="0" applyFont="1" applyFill="1" applyBorder="1" applyAlignment="1">
      <alignment horizontal="left" vertical="center"/>
    </xf>
    <xf numFmtId="0" fontId="2" fillId="36" borderId="50" xfId="0" applyFont="1" applyFill="1" applyBorder="1" applyAlignment="1">
      <alignment horizontal="left" vertical="center"/>
    </xf>
    <xf numFmtId="0" fontId="2" fillId="0" borderId="22" xfId="0" applyFont="1" applyBorder="1" applyAlignment="1">
      <alignment/>
    </xf>
    <xf numFmtId="0" fontId="2" fillId="0" borderId="20" xfId="0" applyFont="1" applyBorder="1" applyAlignment="1">
      <alignment/>
    </xf>
    <xf numFmtId="0" fontId="0" fillId="37" borderId="29" xfId="0" applyFill="1" applyBorder="1" applyAlignment="1">
      <alignment/>
    </xf>
    <xf numFmtId="0" fontId="2" fillId="34" borderId="20" xfId="0" applyFont="1" applyFill="1" applyBorder="1" applyAlignment="1">
      <alignment/>
    </xf>
    <xf numFmtId="168" fontId="3" fillId="34" borderId="30" xfId="0" applyNumberFormat="1" applyFont="1" applyFill="1" applyBorder="1" applyAlignment="1">
      <alignment horizontal="right" indent="2"/>
    </xf>
    <xf numFmtId="168" fontId="3" fillId="35" borderId="30" xfId="0" applyNumberFormat="1" applyFont="1" applyFill="1" applyBorder="1" applyAlignment="1">
      <alignment horizontal="right" indent="2"/>
    </xf>
    <xf numFmtId="0" fontId="2" fillId="34" borderId="27" xfId="0" applyFont="1" applyFill="1" applyBorder="1" applyAlignment="1">
      <alignment/>
    </xf>
    <xf numFmtId="0" fontId="72" fillId="0" borderId="0" xfId="0" applyFont="1" applyAlignment="1">
      <alignment/>
    </xf>
    <xf numFmtId="0" fontId="72" fillId="0" borderId="0" xfId="0" applyFont="1" applyAlignment="1">
      <alignment horizontal="center" vertical="center"/>
    </xf>
    <xf numFmtId="0" fontId="72" fillId="0" borderId="0" xfId="0" applyFont="1" applyAlignment="1">
      <alignment horizontal="right"/>
    </xf>
    <xf numFmtId="0" fontId="73" fillId="0" borderId="63" xfId="0" applyFont="1" applyBorder="1" applyAlignment="1">
      <alignment horizontal="center" vertical="center" wrapText="1"/>
    </xf>
    <xf numFmtId="0" fontId="73" fillId="0" borderId="20" xfId="0" applyFont="1" applyBorder="1" applyAlignment="1">
      <alignment horizontal="center" vertical="center" wrapText="1"/>
    </xf>
    <xf numFmtId="0" fontId="73" fillId="0" borderId="59" xfId="0" applyFont="1" applyBorder="1" applyAlignment="1">
      <alignment horizontal="center" vertical="center" wrapText="1"/>
    </xf>
    <xf numFmtId="0" fontId="72" fillId="0" borderId="0" xfId="0" applyFont="1" applyBorder="1" applyAlignment="1">
      <alignment vertical="center" wrapText="1"/>
    </xf>
    <xf numFmtId="0" fontId="72" fillId="0" borderId="0" xfId="0" applyFont="1" applyFill="1" applyBorder="1" applyAlignment="1">
      <alignment vertical="top" wrapText="1"/>
    </xf>
    <xf numFmtId="0" fontId="72" fillId="0" borderId="35" xfId="0" applyFont="1" applyBorder="1" applyAlignment="1">
      <alignment horizontal="center" vertical="top" wrapText="1"/>
    </xf>
    <xf numFmtId="0" fontId="74" fillId="0" borderId="36" xfId="0" applyFont="1" applyBorder="1" applyAlignment="1">
      <alignment horizontal="center" vertical="center" wrapText="1"/>
    </xf>
    <xf numFmtId="49" fontId="72" fillId="0" borderId="64" xfId="0" applyNumberFormat="1" applyFont="1" applyFill="1" applyBorder="1" applyAlignment="1">
      <alignment horizontal="center" vertical="center" wrapText="1"/>
    </xf>
    <xf numFmtId="0" fontId="74" fillId="0" borderId="32" xfId="0" applyFont="1" applyBorder="1" applyAlignment="1">
      <alignment horizontal="center" vertical="center" wrapText="1"/>
    </xf>
    <xf numFmtId="49" fontId="72" fillId="0" borderId="65" xfId="0" applyNumberFormat="1" applyFont="1" applyFill="1" applyBorder="1" applyAlignment="1">
      <alignment horizontal="center" vertical="center" wrapText="1"/>
    </xf>
    <xf numFmtId="0" fontId="72" fillId="0" borderId="20" xfId="0" applyFont="1" applyBorder="1" applyAlignment="1">
      <alignment horizontal="center" vertical="top" wrapText="1"/>
    </xf>
    <xf numFmtId="0" fontId="74" fillId="0" borderId="46" xfId="0" applyFont="1" applyBorder="1" applyAlignment="1">
      <alignment horizontal="center" vertical="center" wrapText="1"/>
    </xf>
    <xf numFmtId="0" fontId="74" fillId="0" borderId="21" xfId="0" applyFont="1" applyBorder="1" applyAlignment="1">
      <alignment horizontal="center" vertical="center" wrapText="1"/>
    </xf>
    <xf numFmtId="0" fontId="72" fillId="0" borderId="51" xfId="0" applyFont="1" applyFill="1" applyBorder="1" applyAlignment="1">
      <alignment horizontal="left" vertical="center" wrapText="1"/>
    </xf>
    <xf numFmtId="0" fontId="72" fillId="0" borderId="22" xfId="0" applyFont="1" applyFill="1" applyBorder="1" applyAlignment="1">
      <alignment horizontal="left" vertical="center" wrapText="1"/>
    </xf>
    <xf numFmtId="0" fontId="72" fillId="0" borderId="31" xfId="0" applyFont="1" applyFill="1" applyBorder="1" applyAlignment="1">
      <alignment horizontal="left" vertical="center" wrapText="1"/>
    </xf>
    <xf numFmtId="0" fontId="72" fillId="0" borderId="66" xfId="0" applyFont="1" applyFill="1" applyBorder="1" applyAlignment="1">
      <alignment horizontal="left" vertical="center" wrapText="1"/>
    </xf>
    <xf numFmtId="0" fontId="72" fillId="0" borderId="33" xfId="0" applyFont="1" applyFill="1" applyBorder="1" applyAlignment="1">
      <alignment horizontal="left" vertical="center" wrapText="1"/>
    </xf>
    <xf numFmtId="0" fontId="29" fillId="0" borderId="31" xfId="0" applyFont="1" applyBorder="1" applyAlignment="1">
      <alignment horizontal="left" vertical="center" wrapText="1"/>
    </xf>
    <xf numFmtId="0" fontId="30" fillId="0" borderId="66" xfId="0" applyFont="1" applyFill="1" applyBorder="1" applyAlignment="1">
      <alignment horizontal="left" vertical="center" wrapText="1"/>
    </xf>
    <xf numFmtId="0" fontId="30" fillId="0" borderId="33" xfId="0" applyFont="1" applyFill="1" applyBorder="1" applyAlignment="1">
      <alignment horizontal="left" vertical="center"/>
    </xf>
    <xf numFmtId="0" fontId="72" fillId="0" borderId="31" xfId="0" applyFont="1" applyBorder="1" applyAlignment="1">
      <alignment horizontal="left" vertical="center" wrapText="1"/>
    </xf>
    <xf numFmtId="0" fontId="72" fillId="0" borderId="66" xfId="0" applyFont="1" applyBorder="1" applyAlignment="1">
      <alignment horizontal="left" vertical="center" wrapText="1"/>
    </xf>
    <xf numFmtId="0" fontId="72" fillId="0" borderId="67" xfId="0" applyFont="1" applyFill="1" applyBorder="1" applyAlignment="1">
      <alignment horizontal="left" vertical="center" wrapText="1"/>
    </xf>
    <xf numFmtId="0" fontId="72" fillId="0" borderId="33" xfId="0" applyFont="1" applyBorder="1" applyAlignment="1">
      <alignment horizontal="left" vertical="center" wrapText="1"/>
    </xf>
    <xf numFmtId="0" fontId="75" fillId="0" borderId="66" xfId="0" applyFont="1" applyFill="1" applyBorder="1" applyAlignment="1">
      <alignment horizontal="left" vertical="center" wrapText="1"/>
    </xf>
    <xf numFmtId="0" fontId="72" fillId="0" borderId="43" xfId="0" applyFont="1" applyBorder="1" applyAlignment="1">
      <alignment horizontal="left" vertical="center" wrapText="1"/>
    </xf>
    <xf numFmtId="0" fontId="72" fillId="0" borderId="66" xfId="0" applyFont="1" applyFill="1" applyBorder="1" applyAlignment="1">
      <alignment horizontal="left" vertical="center"/>
    </xf>
    <xf numFmtId="0" fontId="75" fillId="0" borderId="68" xfId="0" applyFont="1" applyFill="1" applyBorder="1" applyAlignment="1">
      <alignment horizontal="left" vertical="center"/>
    </xf>
    <xf numFmtId="0" fontId="75" fillId="0" borderId="33" xfId="0" applyFont="1" applyFill="1" applyBorder="1" applyAlignment="1">
      <alignment horizontal="left" vertical="center" wrapText="1"/>
    </xf>
    <xf numFmtId="0" fontId="72" fillId="0" borderId="0" xfId="0" applyFont="1" applyFill="1" applyAlignment="1">
      <alignment/>
    </xf>
    <xf numFmtId="0" fontId="72" fillId="0" borderId="0" xfId="0" applyFont="1" applyFill="1" applyAlignment="1">
      <alignment horizontal="center" vertical="center"/>
    </xf>
    <xf numFmtId="0" fontId="72" fillId="0" borderId="0" xfId="0" applyFont="1" applyFill="1" applyBorder="1" applyAlignment="1">
      <alignment vertical="center" wrapText="1"/>
    </xf>
    <xf numFmtId="0" fontId="72" fillId="0" borderId="0" xfId="0" applyFont="1" applyFill="1" applyBorder="1" applyAlignment="1">
      <alignment horizontal="left" vertical="center"/>
    </xf>
    <xf numFmtId="0" fontId="72" fillId="0" borderId="0" xfId="0" applyFont="1" applyFill="1" applyBorder="1" applyAlignment="1">
      <alignment/>
    </xf>
    <xf numFmtId="0" fontId="75" fillId="0" borderId="32" xfId="0" applyFont="1" applyFill="1" applyBorder="1" applyAlignment="1">
      <alignment horizontal="left" vertical="center" wrapText="1"/>
    </xf>
    <xf numFmtId="49" fontId="72" fillId="0" borderId="38" xfId="0" applyNumberFormat="1" applyFont="1" applyFill="1" applyBorder="1" applyAlignment="1">
      <alignment vertical="center" wrapText="1"/>
    </xf>
    <xf numFmtId="49" fontId="72" fillId="0" borderId="34" xfId="0" applyNumberFormat="1" applyFont="1" applyFill="1" applyBorder="1" applyAlignment="1">
      <alignment vertical="center" wrapText="1"/>
    </xf>
    <xf numFmtId="0" fontId="74" fillId="0" borderId="33" xfId="0" applyFont="1" applyFill="1" applyBorder="1" applyAlignment="1">
      <alignment horizontal="center" vertical="center" wrapText="1"/>
    </xf>
    <xf numFmtId="0" fontId="74" fillId="0" borderId="26" xfId="0" applyFont="1" applyFill="1" applyBorder="1" applyAlignment="1">
      <alignment horizontal="center" vertical="center" wrapText="1"/>
    </xf>
    <xf numFmtId="0" fontId="74" fillId="0" borderId="34" xfId="0" applyFont="1" applyFill="1" applyBorder="1" applyAlignment="1">
      <alignment horizontal="center" vertical="center" wrapText="1"/>
    </xf>
    <xf numFmtId="49" fontId="72" fillId="0" borderId="32" xfId="0" applyNumberFormat="1" applyFont="1" applyFill="1" applyBorder="1" applyAlignment="1">
      <alignment vertical="center" wrapText="1"/>
    </xf>
    <xf numFmtId="49" fontId="72" fillId="0" borderId="32" xfId="0" applyNumberFormat="1" applyFont="1" applyFill="1" applyBorder="1" applyAlignment="1">
      <alignment horizontal="left" vertical="center" wrapText="1"/>
    </xf>
    <xf numFmtId="49" fontId="72" fillId="0" borderId="38" xfId="0" applyNumberFormat="1" applyFont="1" applyFill="1" applyBorder="1" applyAlignment="1">
      <alignment horizontal="left" vertical="center" wrapText="1"/>
    </xf>
    <xf numFmtId="49" fontId="72" fillId="0" borderId="34" xfId="0" applyNumberFormat="1" applyFont="1" applyFill="1" applyBorder="1" applyAlignment="1">
      <alignment horizontal="left" vertical="center" wrapText="1"/>
    </xf>
    <xf numFmtId="0" fontId="72" fillId="0" borderId="38" xfId="0" applyFont="1" applyFill="1" applyBorder="1" applyAlignment="1">
      <alignment/>
    </xf>
    <xf numFmtId="0" fontId="72" fillId="0" borderId="34" xfId="0" applyFont="1" applyFill="1" applyBorder="1" applyAlignment="1">
      <alignment/>
    </xf>
    <xf numFmtId="0" fontId="72" fillId="0" borderId="38" xfId="0" applyFont="1" applyFill="1" applyBorder="1" applyAlignment="1">
      <alignment horizontal="left" vertical="center" wrapText="1"/>
    </xf>
    <xf numFmtId="0" fontId="72" fillId="0" borderId="34" xfId="0" applyFont="1" applyFill="1" applyBorder="1" applyAlignment="1">
      <alignment horizontal="left" vertical="center"/>
    </xf>
    <xf numFmtId="0" fontId="72" fillId="0" borderId="0" xfId="0" applyFont="1" applyFill="1" applyAlignment="1">
      <alignment horizontal="right" vertical="center"/>
    </xf>
    <xf numFmtId="0" fontId="0" fillId="37" borderId="46" xfId="0" applyFill="1" applyBorder="1" applyAlignment="1">
      <alignment horizontal="right"/>
    </xf>
    <xf numFmtId="0" fontId="0" fillId="37" borderId="47" xfId="0" applyFill="1" applyBorder="1" applyAlignment="1">
      <alignment horizontal="right"/>
    </xf>
    <xf numFmtId="0" fontId="0" fillId="37" borderId="58" xfId="0" applyFill="1" applyBorder="1" applyAlignment="1">
      <alignment horizontal="right"/>
    </xf>
    <xf numFmtId="0" fontId="0" fillId="39" borderId="46" xfId="0" applyFill="1" applyBorder="1" applyAlignment="1">
      <alignment horizontal="right"/>
    </xf>
    <xf numFmtId="0" fontId="0" fillId="39" borderId="58" xfId="0" applyFill="1" applyBorder="1" applyAlignment="1">
      <alignment horizontal="right"/>
    </xf>
    <xf numFmtId="0" fontId="0" fillId="37" borderId="46" xfId="0" applyFill="1" applyBorder="1" applyAlignment="1">
      <alignment/>
    </xf>
    <xf numFmtId="0" fontId="0" fillId="37" borderId="58" xfId="0" applyFill="1" applyBorder="1" applyAlignment="1">
      <alignment/>
    </xf>
    <xf numFmtId="0" fontId="0" fillId="39" borderId="47" xfId="0" applyFill="1" applyBorder="1" applyAlignment="1">
      <alignment horizontal="right"/>
    </xf>
    <xf numFmtId="0" fontId="0" fillId="37" borderId="47" xfId="0" applyFill="1" applyBorder="1" applyAlignment="1">
      <alignment/>
    </xf>
    <xf numFmtId="0" fontId="0" fillId="39" borderId="46" xfId="0" applyFill="1" applyBorder="1" applyAlignment="1">
      <alignment/>
    </xf>
    <xf numFmtId="0" fontId="0" fillId="39" borderId="47" xfId="0" applyFill="1" applyBorder="1" applyAlignment="1">
      <alignment/>
    </xf>
    <xf numFmtId="0" fontId="0" fillId="39" borderId="58" xfId="0" applyFill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37" borderId="20" xfId="0" applyFill="1" applyBorder="1" applyAlignment="1">
      <alignment horizontal="right"/>
    </xf>
    <xf numFmtId="0" fontId="0" fillId="37" borderId="24" xfId="0" applyFill="1" applyBorder="1" applyAlignment="1">
      <alignment horizontal="right"/>
    </xf>
    <xf numFmtId="0" fontId="0" fillId="37" borderId="22" xfId="0" applyFill="1" applyBorder="1" applyAlignment="1">
      <alignment horizontal="right"/>
    </xf>
    <xf numFmtId="0" fontId="0" fillId="38" borderId="46" xfId="0" applyFill="1" applyBorder="1" applyAlignment="1">
      <alignment/>
    </xf>
    <xf numFmtId="0" fontId="0" fillId="38" borderId="58" xfId="0" applyFill="1" applyBorder="1" applyAlignment="1">
      <alignment/>
    </xf>
    <xf numFmtId="0" fontId="0" fillId="37" borderId="45" xfId="0" applyFill="1" applyBorder="1" applyAlignment="1">
      <alignment horizontal="right"/>
    </xf>
    <xf numFmtId="0" fontId="0" fillId="37" borderId="59" xfId="0" applyFill="1" applyBorder="1" applyAlignment="1">
      <alignment horizontal="right"/>
    </xf>
    <xf numFmtId="0" fontId="0" fillId="37" borderId="48" xfId="0" applyFill="1" applyBorder="1" applyAlignment="1">
      <alignment horizontal="right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58" xfId="0" applyBorder="1" applyAlignment="1">
      <alignment/>
    </xf>
    <xf numFmtId="0" fontId="0" fillId="37" borderId="45" xfId="0" applyFill="1" applyBorder="1" applyAlignment="1">
      <alignment/>
    </xf>
    <xf numFmtId="0" fontId="0" fillId="37" borderId="48" xfId="0" applyFill="1" applyBorder="1" applyAlignment="1">
      <alignment/>
    </xf>
    <xf numFmtId="0" fontId="1" fillId="0" borderId="19" xfId="0" applyFont="1" applyBorder="1" applyAlignment="1">
      <alignment horizontal="center" vertical="center"/>
    </xf>
    <xf numFmtId="168" fontId="6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9" xfId="0" applyBorder="1" applyAlignment="1">
      <alignment horizontal="center" vertical="center"/>
    </xf>
    <xf numFmtId="168" fontId="1" fillId="0" borderId="19" xfId="0" applyNumberFormat="1" applyFont="1" applyBorder="1" applyAlignment="1">
      <alignment horizontal="center" vertical="center"/>
    </xf>
    <xf numFmtId="0" fontId="17" fillId="33" borderId="0" xfId="0" applyFont="1" applyFill="1" applyAlignment="1">
      <alignment wrapText="1"/>
    </xf>
    <xf numFmtId="0" fontId="0" fillId="33" borderId="0" xfId="0" applyFill="1" applyAlignment="1">
      <alignment wrapText="1"/>
    </xf>
    <xf numFmtId="0" fontId="2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4" fillId="33" borderId="0" xfId="0" applyFont="1" applyFill="1" applyAlignment="1">
      <alignment horizontal="center"/>
    </xf>
    <xf numFmtId="0" fontId="0" fillId="33" borderId="20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13" fillId="33" borderId="20" xfId="0" applyFont="1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33" borderId="29" xfId="0" applyFill="1" applyBorder="1" applyAlignment="1">
      <alignment/>
    </xf>
    <xf numFmtId="0" fontId="6" fillId="33" borderId="20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3" fillId="33" borderId="54" xfId="0" applyFont="1" applyFill="1" applyBorder="1" applyAlignment="1">
      <alignment/>
    </xf>
    <xf numFmtId="0" fontId="3" fillId="33" borderId="64" xfId="0" applyFont="1" applyFill="1" applyBorder="1" applyAlignment="1">
      <alignment/>
    </xf>
    <xf numFmtId="0" fontId="3" fillId="33" borderId="28" xfId="0" applyFont="1" applyFill="1" applyBorder="1" applyAlignment="1">
      <alignment horizontal="center" vertical="center"/>
    </xf>
    <xf numFmtId="0" fontId="0" fillId="33" borderId="21" xfId="0" applyFill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/>
      <protection locked="0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wrapText="1"/>
    </xf>
    <xf numFmtId="0" fontId="2" fillId="0" borderId="0" xfId="0" applyFont="1" applyAlignment="1" applyProtection="1">
      <alignment horizontal="center"/>
      <protection locked="0"/>
    </xf>
    <xf numFmtId="0" fontId="72" fillId="0" borderId="20" xfId="0" applyFont="1" applyBorder="1" applyAlignment="1">
      <alignment horizontal="center" vertical="top" wrapText="1"/>
    </xf>
    <xf numFmtId="0" fontId="72" fillId="0" borderId="22" xfId="0" applyFont="1" applyBorder="1" applyAlignment="1">
      <alignment horizontal="center" vertical="top" wrapText="1"/>
    </xf>
    <xf numFmtId="0" fontId="72" fillId="0" borderId="24" xfId="0" applyFont="1" applyBorder="1" applyAlignment="1">
      <alignment horizontal="center" vertical="top" wrapText="1"/>
    </xf>
    <xf numFmtId="49" fontId="72" fillId="0" borderId="65" xfId="0" applyNumberFormat="1" applyFont="1" applyFill="1" applyBorder="1" applyAlignment="1">
      <alignment horizontal="center" vertical="center" wrapText="1"/>
    </xf>
    <xf numFmtId="49" fontId="72" fillId="0" borderId="69" xfId="0" applyNumberFormat="1" applyFont="1" applyFill="1" applyBorder="1" applyAlignment="1">
      <alignment horizontal="center" vertical="center" wrapText="1"/>
    </xf>
    <xf numFmtId="49" fontId="72" fillId="0" borderId="70" xfId="0" applyNumberFormat="1" applyFont="1" applyFill="1" applyBorder="1" applyAlignment="1">
      <alignment horizontal="center" vertical="center" wrapText="1"/>
    </xf>
    <xf numFmtId="0" fontId="74" fillId="0" borderId="46" xfId="0" applyFont="1" applyBorder="1" applyAlignment="1">
      <alignment horizontal="center" vertical="center" wrapText="1"/>
    </xf>
    <xf numFmtId="0" fontId="74" fillId="0" borderId="47" xfId="0" applyFont="1" applyBorder="1" applyAlignment="1">
      <alignment horizontal="center" vertical="center" wrapText="1"/>
    </xf>
    <xf numFmtId="0" fontId="74" fillId="0" borderId="58" xfId="0" applyFont="1" applyBorder="1" applyAlignment="1">
      <alignment horizontal="center" vertical="center" wrapText="1"/>
    </xf>
    <xf numFmtId="0" fontId="74" fillId="0" borderId="61" xfId="0" applyFont="1" applyBorder="1" applyAlignment="1">
      <alignment horizontal="center" vertical="center" wrapText="1"/>
    </xf>
    <xf numFmtId="0" fontId="74" fillId="0" borderId="71" xfId="0" applyFont="1" applyBorder="1" applyAlignment="1">
      <alignment horizontal="center" vertical="center" wrapText="1"/>
    </xf>
    <xf numFmtId="0" fontId="74" fillId="0" borderId="60" xfId="0" applyFont="1" applyBorder="1" applyAlignment="1">
      <alignment horizontal="center" vertical="center" wrapText="1"/>
    </xf>
    <xf numFmtId="0" fontId="74" fillId="0" borderId="36" xfId="0" applyFont="1" applyBorder="1" applyAlignment="1">
      <alignment horizontal="center" vertical="center" wrapText="1"/>
    </xf>
    <xf numFmtId="0" fontId="74" fillId="0" borderId="72" xfId="0" applyFont="1" applyBorder="1" applyAlignment="1">
      <alignment horizontal="center" vertical="center" wrapText="1"/>
    </xf>
    <xf numFmtId="0" fontId="74" fillId="0" borderId="13" xfId="0" applyFont="1" applyBorder="1" applyAlignment="1">
      <alignment horizontal="center" vertical="center" wrapText="1"/>
    </xf>
    <xf numFmtId="0" fontId="72" fillId="0" borderId="62" xfId="0" applyFont="1" applyBorder="1" applyAlignment="1">
      <alignment horizontal="center" vertical="top" wrapText="1"/>
    </xf>
    <xf numFmtId="0" fontId="72" fillId="0" borderId="51" xfId="0" applyFont="1" applyBorder="1" applyAlignment="1">
      <alignment horizontal="center" vertical="top" wrapText="1"/>
    </xf>
    <xf numFmtId="0" fontId="74" fillId="0" borderId="16" xfId="0" applyFont="1" applyBorder="1" applyAlignment="1">
      <alignment horizontal="center" vertical="center" wrapText="1"/>
    </xf>
    <xf numFmtId="0" fontId="74" fillId="0" borderId="73" xfId="0" applyFont="1" applyBorder="1" applyAlignment="1">
      <alignment horizontal="center" vertical="center" wrapText="1"/>
    </xf>
    <xf numFmtId="49" fontId="72" fillId="0" borderId="17" xfId="0" applyNumberFormat="1" applyFont="1" applyFill="1" applyBorder="1" applyAlignment="1">
      <alignment horizontal="center" vertical="center" wrapText="1"/>
    </xf>
    <xf numFmtId="49" fontId="72" fillId="0" borderId="74" xfId="0" applyNumberFormat="1" applyFont="1" applyFill="1" applyBorder="1" applyAlignment="1">
      <alignment horizontal="center" vertical="center" wrapText="1"/>
    </xf>
    <xf numFmtId="0" fontId="74" fillId="0" borderId="75" xfId="0" applyFont="1" applyBorder="1" applyAlignment="1">
      <alignment horizontal="center" vertical="center" wrapText="1"/>
    </xf>
    <xf numFmtId="0" fontId="74" fillId="0" borderId="34" xfId="0" applyFont="1" applyBorder="1" applyAlignment="1">
      <alignment horizontal="center" vertical="center" wrapText="1"/>
    </xf>
    <xf numFmtId="0" fontId="72" fillId="0" borderId="76" xfId="0" applyFont="1" applyBorder="1" applyAlignment="1">
      <alignment horizontal="center" vertical="center" wrapText="1"/>
    </xf>
    <xf numFmtId="0" fontId="72" fillId="0" borderId="77" xfId="0" applyFont="1" applyBorder="1" applyAlignment="1">
      <alignment horizontal="center" vertical="center" wrapText="1"/>
    </xf>
    <xf numFmtId="0" fontId="72" fillId="0" borderId="35" xfId="0" applyFont="1" applyBorder="1" applyAlignment="1">
      <alignment horizontal="center" vertical="top" wrapText="1"/>
    </xf>
    <xf numFmtId="0" fontId="72" fillId="0" borderId="50" xfId="0" applyFont="1" applyBorder="1" applyAlignment="1">
      <alignment horizontal="center" vertical="top" wrapText="1"/>
    </xf>
    <xf numFmtId="49" fontId="72" fillId="0" borderId="64" xfId="0" applyNumberFormat="1" applyFont="1" applyFill="1" applyBorder="1" applyAlignment="1">
      <alignment horizontal="center" vertical="center" wrapText="1"/>
    </xf>
    <xf numFmtId="49" fontId="72" fillId="0" borderId="78" xfId="0" applyNumberFormat="1" applyFont="1" applyFill="1" applyBorder="1" applyAlignment="1">
      <alignment horizontal="center" vertical="center" wrapText="1"/>
    </xf>
    <xf numFmtId="0" fontId="74" fillId="0" borderId="32" xfId="0" applyFont="1" applyBorder="1" applyAlignment="1">
      <alignment horizontal="center" vertical="center" wrapText="1"/>
    </xf>
    <xf numFmtId="0" fontId="74" fillId="0" borderId="38" xfId="0" applyFont="1" applyBorder="1" applyAlignment="1">
      <alignment horizontal="center" vertical="center" wrapText="1"/>
    </xf>
    <xf numFmtId="0" fontId="72" fillId="0" borderId="79" xfId="0" applyFont="1" applyBorder="1" applyAlignment="1">
      <alignment horizontal="center" vertical="center" wrapText="1"/>
    </xf>
    <xf numFmtId="0" fontId="72" fillId="0" borderId="80" xfId="0" applyFont="1" applyBorder="1" applyAlignment="1">
      <alignment horizontal="center" vertical="center" wrapText="1"/>
    </xf>
    <xf numFmtId="0" fontId="76" fillId="0" borderId="27" xfId="0" applyFont="1" applyBorder="1" applyAlignment="1">
      <alignment horizontal="center" vertical="center" wrapText="1"/>
    </xf>
    <xf numFmtId="0" fontId="76" fillId="0" borderId="29" xfId="0" applyFont="1" applyBorder="1" applyAlignment="1">
      <alignment horizontal="center" vertical="center" wrapText="1"/>
    </xf>
    <xf numFmtId="0" fontId="76" fillId="0" borderId="21" xfId="0" applyFont="1" applyBorder="1" applyAlignment="1">
      <alignment horizontal="center" vertical="center" wrapText="1"/>
    </xf>
    <xf numFmtId="0" fontId="76" fillId="0" borderId="28" xfId="0" applyFont="1" applyBorder="1" applyAlignment="1">
      <alignment horizontal="center" vertical="center" wrapText="1"/>
    </xf>
    <xf numFmtId="0" fontId="72" fillId="0" borderId="81" xfId="0" applyFont="1" applyBorder="1" applyAlignment="1">
      <alignment horizontal="center" vertical="center" wrapText="1"/>
    </xf>
    <xf numFmtId="0" fontId="72" fillId="0" borderId="82" xfId="0" applyFont="1" applyBorder="1" applyAlignment="1">
      <alignment horizontal="center" vertical="center" wrapText="1"/>
    </xf>
    <xf numFmtId="0" fontId="72" fillId="0" borderId="83" xfId="0" applyFont="1" applyBorder="1" applyAlignment="1">
      <alignment horizontal="center" vertical="center" wrapText="1"/>
    </xf>
    <xf numFmtId="0" fontId="74" fillId="0" borderId="20" xfId="0" applyFont="1" applyBorder="1" applyAlignment="1">
      <alignment horizontal="center" vertical="center" wrapText="1"/>
    </xf>
    <xf numFmtId="0" fontId="74" fillId="0" borderId="22" xfId="0" applyFont="1" applyBorder="1" applyAlignment="1">
      <alignment horizontal="center" vertical="center" wrapText="1"/>
    </xf>
    <xf numFmtId="0" fontId="74" fillId="0" borderId="24" xfId="0" applyFont="1" applyBorder="1" applyAlignment="1">
      <alignment horizontal="center" vertical="center" wrapText="1"/>
    </xf>
    <xf numFmtId="0" fontId="77" fillId="0" borderId="0" xfId="0" applyFont="1" applyAlignment="1">
      <alignment horizontal="center" vertical="center"/>
    </xf>
    <xf numFmtId="0" fontId="77" fillId="0" borderId="23" xfId="0" applyFont="1" applyBorder="1" applyAlignment="1">
      <alignment horizontal="center" vertical="center" wrapText="1"/>
    </xf>
    <xf numFmtId="0" fontId="72" fillId="0" borderId="52" xfId="0" applyFont="1" applyBorder="1" applyAlignment="1">
      <alignment horizontal="center" vertical="top" wrapText="1"/>
    </xf>
    <xf numFmtId="0" fontId="74" fillId="0" borderId="40" xfId="0" applyFont="1" applyBorder="1" applyAlignment="1">
      <alignment horizontal="center" vertical="center" wrapText="1"/>
    </xf>
    <xf numFmtId="0" fontId="72" fillId="0" borderId="35" xfId="0" applyFont="1" applyBorder="1" applyAlignment="1">
      <alignment horizontal="center" vertical="top"/>
    </xf>
    <xf numFmtId="0" fontId="72" fillId="0" borderId="62" xfId="0" applyFont="1" applyBorder="1" applyAlignment="1">
      <alignment horizontal="center" vertical="top"/>
    </xf>
    <xf numFmtId="0" fontId="72" fillId="0" borderId="50" xfId="0" applyFont="1" applyBorder="1" applyAlignment="1">
      <alignment horizontal="center" vertical="top"/>
    </xf>
    <xf numFmtId="49" fontId="72" fillId="0" borderId="14" xfId="0" applyNumberFormat="1" applyFont="1" applyFill="1" applyBorder="1" applyAlignment="1">
      <alignment horizontal="center" vertical="center" wrapText="1"/>
    </xf>
    <xf numFmtId="0" fontId="74" fillId="0" borderId="25" xfId="0" applyFont="1" applyFill="1" applyBorder="1" applyAlignment="1">
      <alignment horizontal="center" vertical="center" wrapText="1"/>
    </xf>
    <xf numFmtId="0" fontId="74" fillId="0" borderId="26" xfId="0" applyFont="1" applyFill="1" applyBorder="1" applyAlignment="1">
      <alignment horizontal="center" vertical="center" wrapText="1"/>
    </xf>
    <xf numFmtId="0" fontId="74" fillId="0" borderId="19" xfId="0" applyFont="1" applyFill="1" applyBorder="1" applyAlignment="1">
      <alignment horizontal="center" vertical="center" wrapText="1"/>
    </xf>
    <xf numFmtId="14" fontId="78" fillId="0" borderId="25" xfId="0" applyNumberFormat="1" applyFont="1" applyFill="1" applyBorder="1" applyAlignment="1">
      <alignment horizontal="center" vertical="center" wrapText="1"/>
    </xf>
    <xf numFmtId="14" fontId="78" fillId="0" borderId="19" xfId="0" applyNumberFormat="1" applyFont="1" applyFill="1" applyBorder="1" applyAlignment="1">
      <alignment horizontal="center" vertical="center" wrapText="1"/>
    </xf>
    <xf numFmtId="14" fontId="78" fillId="0" borderId="26" xfId="0" applyNumberFormat="1" applyFont="1" applyFill="1" applyBorder="1" applyAlignment="1">
      <alignment horizontal="center" vertical="center" wrapText="1"/>
    </xf>
    <xf numFmtId="0" fontId="78" fillId="0" borderId="19" xfId="0" applyFont="1" applyFill="1" applyBorder="1" applyAlignment="1">
      <alignment horizontal="center" vertical="center" wrapText="1"/>
    </xf>
    <xf numFmtId="0" fontId="78" fillId="0" borderId="26" xfId="0" applyFont="1" applyFill="1" applyBorder="1" applyAlignment="1">
      <alignment horizontal="center" vertical="center" wrapText="1"/>
    </xf>
    <xf numFmtId="49" fontId="78" fillId="0" borderId="31" xfId="0" applyNumberFormat="1" applyFont="1" applyFill="1" applyBorder="1" applyAlignment="1">
      <alignment horizontal="center" vertical="center" wrapText="1"/>
    </xf>
    <xf numFmtId="49" fontId="78" fillId="0" borderId="66" xfId="0" applyNumberFormat="1" applyFont="1" applyFill="1" applyBorder="1" applyAlignment="1">
      <alignment horizontal="center" vertical="center" wrapText="1"/>
    </xf>
    <xf numFmtId="49" fontId="78" fillId="0" borderId="33" xfId="0" applyNumberFormat="1" applyFont="1" applyFill="1" applyBorder="1" applyAlignment="1">
      <alignment horizontal="center" vertical="center" wrapText="1"/>
    </xf>
    <xf numFmtId="0" fontId="76" fillId="0" borderId="10" xfId="0" applyFont="1" applyFill="1" applyBorder="1" applyAlignment="1">
      <alignment horizontal="center" vertical="center" wrapText="1"/>
    </xf>
    <xf numFmtId="0" fontId="77" fillId="0" borderId="0" xfId="0" applyFont="1" applyFill="1" applyAlignment="1">
      <alignment horizontal="center" vertical="center" wrapText="1"/>
    </xf>
    <xf numFmtId="0" fontId="77" fillId="0" borderId="0" xfId="0" applyFont="1" applyFill="1" applyBorder="1" applyAlignment="1">
      <alignment horizontal="center" vertical="center"/>
    </xf>
    <xf numFmtId="0" fontId="72" fillId="0" borderId="31" xfId="0" applyFont="1" applyFill="1" applyBorder="1" applyAlignment="1">
      <alignment horizontal="center" vertical="center" wrapText="1"/>
    </xf>
    <xf numFmtId="0" fontId="72" fillId="0" borderId="66" xfId="0" applyFont="1" applyFill="1" applyBorder="1" applyAlignment="1">
      <alignment horizontal="center" vertical="center" wrapText="1"/>
    </xf>
    <xf numFmtId="0" fontId="72" fillId="0" borderId="25" xfId="0" applyFont="1" applyFill="1" applyBorder="1" applyAlignment="1">
      <alignment horizontal="center" vertical="center" wrapText="1"/>
    </xf>
    <xf numFmtId="0" fontId="72" fillId="0" borderId="19" xfId="0" applyFont="1" applyFill="1" applyBorder="1" applyAlignment="1">
      <alignment horizontal="center" vertical="center" wrapText="1"/>
    </xf>
    <xf numFmtId="0" fontId="72" fillId="0" borderId="32" xfId="0" applyFont="1" applyFill="1" applyBorder="1" applyAlignment="1">
      <alignment horizontal="center" vertical="center" wrapText="1"/>
    </xf>
    <xf numFmtId="0" fontId="72" fillId="0" borderId="38" xfId="0" applyFont="1" applyFill="1" applyBorder="1" applyAlignment="1">
      <alignment horizontal="center" vertical="center" wrapText="1"/>
    </xf>
    <xf numFmtId="14" fontId="78" fillId="0" borderId="25" xfId="0" applyNumberFormat="1" applyFont="1" applyFill="1" applyBorder="1" applyAlignment="1">
      <alignment horizontal="center" vertical="center"/>
    </xf>
    <xf numFmtId="14" fontId="78" fillId="0" borderId="19" xfId="0" applyNumberFormat="1" applyFont="1" applyFill="1" applyBorder="1" applyAlignment="1">
      <alignment horizontal="center" vertical="center"/>
    </xf>
    <xf numFmtId="14" fontId="78" fillId="0" borderId="26" xfId="0" applyNumberFormat="1" applyFont="1" applyFill="1" applyBorder="1" applyAlignment="1">
      <alignment horizontal="center" vertical="center"/>
    </xf>
    <xf numFmtId="49" fontId="78" fillId="0" borderId="31" xfId="0" applyNumberFormat="1" applyFont="1" applyFill="1" applyBorder="1" applyAlignment="1">
      <alignment horizontal="center" vertical="center"/>
    </xf>
    <xf numFmtId="49" fontId="78" fillId="0" borderId="66" xfId="0" applyNumberFormat="1" applyFont="1" applyFill="1" applyBorder="1" applyAlignment="1">
      <alignment horizontal="center" vertical="center"/>
    </xf>
    <xf numFmtId="49" fontId="78" fillId="0" borderId="33" xfId="0" applyNumberFormat="1" applyFont="1" applyFill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евраль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7</xdr:col>
      <xdr:colOff>28575</xdr:colOff>
      <xdr:row>0</xdr:row>
      <xdr:rowOff>0</xdr:rowOff>
    </xdr:to>
    <xdr:sp>
      <xdr:nvSpPr>
        <xdr:cNvPr id="1" name="Line 17"/>
        <xdr:cNvSpPr>
          <a:spLocks/>
        </xdr:cNvSpPr>
      </xdr:nvSpPr>
      <xdr:spPr>
        <a:xfrm>
          <a:off x="209550" y="0"/>
          <a:ext cx="7210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19"/>
        <xdr:cNvSpPr>
          <a:spLocks/>
        </xdr:cNvSpPr>
      </xdr:nvSpPr>
      <xdr:spPr>
        <a:xfrm flipV="1">
          <a:off x="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20"/>
        <xdr:cNvSpPr>
          <a:spLocks/>
        </xdr:cNvSpPr>
      </xdr:nvSpPr>
      <xdr:spPr>
        <a:xfrm>
          <a:off x="2190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7</xdr:col>
      <xdr:colOff>19050</xdr:colOff>
      <xdr:row>0</xdr:row>
      <xdr:rowOff>0</xdr:rowOff>
    </xdr:to>
    <xdr:sp>
      <xdr:nvSpPr>
        <xdr:cNvPr id="4" name="Line 24"/>
        <xdr:cNvSpPr>
          <a:spLocks/>
        </xdr:cNvSpPr>
      </xdr:nvSpPr>
      <xdr:spPr>
        <a:xfrm>
          <a:off x="228600" y="0"/>
          <a:ext cx="7181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7</xdr:col>
      <xdr:colOff>47625</xdr:colOff>
      <xdr:row>0</xdr:row>
      <xdr:rowOff>0</xdr:rowOff>
    </xdr:to>
    <xdr:sp>
      <xdr:nvSpPr>
        <xdr:cNvPr id="5" name="Line 25"/>
        <xdr:cNvSpPr>
          <a:spLocks/>
        </xdr:cNvSpPr>
      </xdr:nvSpPr>
      <xdr:spPr>
        <a:xfrm>
          <a:off x="219075" y="0"/>
          <a:ext cx="7219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" name="Line 27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" name="Line 28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" name="Line 29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9" name="Line 30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0" name="Line 3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1" name="Line 38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647700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" name="Line 50"/>
        <xdr:cNvSpPr>
          <a:spLocks/>
        </xdr:cNvSpPr>
      </xdr:nvSpPr>
      <xdr:spPr>
        <a:xfrm>
          <a:off x="6924675" y="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7</xdr:col>
      <xdr:colOff>47625</xdr:colOff>
      <xdr:row>0</xdr:row>
      <xdr:rowOff>0</xdr:rowOff>
    </xdr:to>
    <xdr:sp>
      <xdr:nvSpPr>
        <xdr:cNvPr id="13" name="Line 51"/>
        <xdr:cNvSpPr>
          <a:spLocks/>
        </xdr:cNvSpPr>
      </xdr:nvSpPr>
      <xdr:spPr>
        <a:xfrm>
          <a:off x="228600" y="0"/>
          <a:ext cx="7210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6</xdr:col>
      <xdr:colOff>1095375</xdr:colOff>
      <xdr:row>0</xdr:row>
      <xdr:rowOff>0</xdr:rowOff>
    </xdr:to>
    <xdr:sp>
      <xdr:nvSpPr>
        <xdr:cNvPr id="14" name="Line 52"/>
        <xdr:cNvSpPr>
          <a:spLocks/>
        </xdr:cNvSpPr>
      </xdr:nvSpPr>
      <xdr:spPr>
        <a:xfrm>
          <a:off x="238125" y="0"/>
          <a:ext cx="71342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981075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5" name="Line 60"/>
        <xdr:cNvSpPr>
          <a:spLocks/>
        </xdr:cNvSpPr>
      </xdr:nvSpPr>
      <xdr:spPr>
        <a:xfrm>
          <a:off x="5048250" y="0"/>
          <a:ext cx="2343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" name="Line 61"/>
        <xdr:cNvSpPr>
          <a:spLocks/>
        </xdr:cNvSpPr>
      </xdr:nvSpPr>
      <xdr:spPr>
        <a:xfrm>
          <a:off x="247650" y="0"/>
          <a:ext cx="7143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7" name="Line 62"/>
        <xdr:cNvSpPr>
          <a:spLocks/>
        </xdr:cNvSpPr>
      </xdr:nvSpPr>
      <xdr:spPr>
        <a:xfrm flipV="1">
          <a:off x="228600" y="0"/>
          <a:ext cx="7172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8" name="Line 63"/>
        <xdr:cNvSpPr>
          <a:spLocks/>
        </xdr:cNvSpPr>
      </xdr:nvSpPr>
      <xdr:spPr>
        <a:xfrm>
          <a:off x="5267325" y="0"/>
          <a:ext cx="213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9" name="Line 64"/>
        <xdr:cNvSpPr>
          <a:spLocks/>
        </xdr:cNvSpPr>
      </xdr:nvSpPr>
      <xdr:spPr>
        <a:xfrm>
          <a:off x="5267325" y="0"/>
          <a:ext cx="213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7</xdr:col>
      <xdr:colOff>28575</xdr:colOff>
      <xdr:row>0</xdr:row>
      <xdr:rowOff>0</xdr:rowOff>
    </xdr:to>
    <xdr:sp>
      <xdr:nvSpPr>
        <xdr:cNvPr id="20" name="Line 65"/>
        <xdr:cNvSpPr>
          <a:spLocks/>
        </xdr:cNvSpPr>
      </xdr:nvSpPr>
      <xdr:spPr>
        <a:xfrm>
          <a:off x="209550" y="0"/>
          <a:ext cx="7210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46</xdr:row>
      <xdr:rowOff>0</xdr:rowOff>
    </xdr:from>
    <xdr:to>
      <xdr:col>1</xdr:col>
      <xdr:colOff>0</xdr:colOff>
      <xdr:row>46</xdr:row>
      <xdr:rowOff>0</xdr:rowOff>
    </xdr:to>
    <xdr:sp>
      <xdr:nvSpPr>
        <xdr:cNvPr id="1" name="Line 1"/>
        <xdr:cNvSpPr>
          <a:spLocks/>
        </xdr:cNvSpPr>
      </xdr:nvSpPr>
      <xdr:spPr>
        <a:xfrm>
          <a:off x="1047750" y="880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2" name="Line 2"/>
        <xdr:cNvSpPr>
          <a:spLocks/>
        </xdr:cNvSpPr>
      </xdr:nvSpPr>
      <xdr:spPr>
        <a:xfrm>
          <a:off x="1895475" y="880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46</xdr:row>
      <xdr:rowOff>0</xdr:rowOff>
    </xdr:from>
    <xdr:to>
      <xdr:col>5</xdr:col>
      <xdr:colOff>0</xdr:colOff>
      <xdr:row>46</xdr:row>
      <xdr:rowOff>0</xdr:rowOff>
    </xdr:to>
    <xdr:sp>
      <xdr:nvSpPr>
        <xdr:cNvPr id="3" name="Line 3"/>
        <xdr:cNvSpPr>
          <a:spLocks/>
        </xdr:cNvSpPr>
      </xdr:nvSpPr>
      <xdr:spPr>
        <a:xfrm>
          <a:off x="4391025" y="880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4" name="Line 4"/>
        <xdr:cNvSpPr>
          <a:spLocks/>
        </xdr:cNvSpPr>
      </xdr:nvSpPr>
      <xdr:spPr>
        <a:xfrm>
          <a:off x="7620000" y="880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0</xdr:colOff>
      <xdr:row>46</xdr:row>
      <xdr:rowOff>0</xdr:rowOff>
    </xdr:from>
    <xdr:to>
      <xdr:col>12</xdr:col>
      <xdr:colOff>0</xdr:colOff>
      <xdr:row>46</xdr:row>
      <xdr:rowOff>0</xdr:rowOff>
    </xdr:to>
    <xdr:sp>
      <xdr:nvSpPr>
        <xdr:cNvPr id="5" name="Line 5"/>
        <xdr:cNvSpPr>
          <a:spLocks/>
        </xdr:cNvSpPr>
      </xdr:nvSpPr>
      <xdr:spPr>
        <a:xfrm>
          <a:off x="10515600" y="880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9</xdr:row>
      <xdr:rowOff>19050</xdr:rowOff>
    </xdr:from>
    <xdr:to>
      <xdr:col>1</xdr:col>
      <xdr:colOff>438150</xdr:colOff>
      <xdr:row>9</xdr:row>
      <xdr:rowOff>28575</xdr:rowOff>
    </xdr:to>
    <xdr:sp>
      <xdr:nvSpPr>
        <xdr:cNvPr id="1" name="Line 1"/>
        <xdr:cNvSpPr>
          <a:spLocks/>
        </xdr:cNvSpPr>
      </xdr:nvSpPr>
      <xdr:spPr>
        <a:xfrm flipV="1">
          <a:off x="428625" y="17716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3"/>
  <sheetViews>
    <sheetView zoomScale="75" zoomScaleNormal="75" zoomScalePageLayoutView="0" workbookViewId="0" topLeftCell="A103">
      <selection activeCell="A103" sqref="A1:IV16384"/>
    </sheetView>
  </sheetViews>
  <sheetFormatPr defaultColWidth="9.00390625" defaultRowHeight="12.75"/>
  <cols>
    <col min="3" max="3" width="75.625" style="0" customWidth="1"/>
    <col min="4" max="4" width="20.25390625" style="9" customWidth="1"/>
    <col min="5" max="5" width="16.75390625" style="9" customWidth="1"/>
    <col min="6" max="6" width="20.875" style="6" customWidth="1"/>
    <col min="7" max="7" width="17.00390625" style="0" customWidth="1"/>
    <col min="8" max="8" width="26.875" style="0" customWidth="1"/>
    <col min="9" max="9" width="17.875" style="0" customWidth="1"/>
    <col min="13" max="13" width="13.25390625" style="0" customWidth="1"/>
  </cols>
  <sheetData>
    <row r="1" spans="3:6" ht="18">
      <c r="C1" s="432"/>
      <c r="D1" s="433"/>
      <c r="E1" s="433"/>
      <c r="F1" s="433"/>
    </row>
    <row r="2" spans="3:6" ht="18">
      <c r="C2" s="432" t="s">
        <v>422</v>
      </c>
      <c r="D2" s="433"/>
      <c r="E2" s="433"/>
      <c r="F2" s="433"/>
    </row>
    <row r="3" spans="3:10" ht="18">
      <c r="C3" s="432" t="s">
        <v>208</v>
      </c>
      <c r="D3" s="433"/>
      <c r="E3" s="433"/>
      <c r="F3" s="433"/>
      <c r="J3" t="s">
        <v>605</v>
      </c>
    </row>
    <row r="4" spans="3:6" ht="18">
      <c r="C4" s="432" t="s">
        <v>423</v>
      </c>
      <c r="D4" s="433"/>
      <c r="E4" s="433"/>
      <c r="F4" s="433"/>
    </row>
    <row r="5" spans="3:9" ht="18">
      <c r="C5" s="3" t="s">
        <v>629</v>
      </c>
      <c r="D5" s="35"/>
      <c r="E5" s="35"/>
      <c r="F5" s="236"/>
      <c r="G5" s="1"/>
      <c r="H5" s="1"/>
      <c r="I5" s="1"/>
    </row>
    <row r="6" spans="3:9" ht="18">
      <c r="C6" s="434" t="s">
        <v>1140</v>
      </c>
      <c r="D6" s="435"/>
      <c r="E6" s="435"/>
      <c r="F6" s="435"/>
      <c r="G6" s="1"/>
      <c r="H6" s="1"/>
      <c r="I6" s="1"/>
    </row>
    <row r="7" spans="3:9" ht="18">
      <c r="C7" s="18" t="s">
        <v>732</v>
      </c>
      <c r="D7" s="196">
        <f>SUM(D14:D636)</f>
        <v>152199.1260000001</v>
      </c>
      <c r="E7" s="196"/>
      <c r="F7" s="199" t="s">
        <v>620</v>
      </c>
      <c r="G7" s="197"/>
      <c r="H7" s="197"/>
      <c r="I7" s="1"/>
    </row>
    <row r="8" spans="3:9" ht="18">
      <c r="C8" s="18" t="s">
        <v>572</v>
      </c>
      <c r="D8" s="196"/>
      <c r="E8" s="196"/>
      <c r="F8" s="199"/>
      <c r="G8" s="197"/>
      <c r="H8" s="197"/>
      <c r="I8" s="1"/>
    </row>
    <row r="9" spans="3:9" ht="18">
      <c r="C9" s="18" t="s">
        <v>631</v>
      </c>
      <c r="D9" s="198">
        <f>D15</f>
        <v>118.109</v>
      </c>
      <c r="E9" s="198"/>
      <c r="F9" s="199" t="s">
        <v>620</v>
      </c>
      <c r="G9" s="197"/>
      <c r="H9" s="197"/>
      <c r="I9" s="1"/>
    </row>
    <row r="10" spans="3:9" ht="18">
      <c r="C10" s="19" t="s">
        <v>574</v>
      </c>
      <c r="D10" s="199">
        <f>F639</f>
        <v>7921.296999999999</v>
      </c>
      <c r="E10" s="199"/>
      <c r="F10" s="199" t="s">
        <v>620</v>
      </c>
      <c r="G10" s="197"/>
      <c r="H10" s="197"/>
      <c r="I10" s="1"/>
    </row>
    <row r="11" spans="3:9" ht="18">
      <c r="C11" s="19" t="s">
        <v>579</v>
      </c>
      <c r="D11" s="199">
        <f>SUM(D19+D22+D31)</f>
        <v>45.54</v>
      </c>
      <c r="E11" s="199"/>
      <c r="F11" s="199"/>
      <c r="G11" s="197"/>
      <c r="H11" s="197"/>
      <c r="I11" s="1"/>
    </row>
    <row r="12" spans="3:9" ht="18">
      <c r="C12" s="19" t="s">
        <v>578</v>
      </c>
      <c r="D12" s="199">
        <f>SUM(D640)</f>
        <v>212.218</v>
      </c>
      <c r="E12" s="199"/>
      <c r="F12" s="199"/>
      <c r="G12" s="197"/>
      <c r="H12" s="197"/>
      <c r="I12" s="1"/>
    </row>
    <row r="13" spans="3:9" ht="18">
      <c r="C13" s="19"/>
      <c r="D13" s="199"/>
      <c r="E13" s="199"/>
      <c r="F13" s="199"/>
      <c r="G13" s="197"/>
      <c r="H13" s="197"/>
      <c r="I13" s="1"/>
    </row>
    <row r="14" spans="3:9" ht="18.75" thickBot="1">
      <c r="C14" s="243"/>
      <c r="D14" s="240"/>
      <c r="E14" s="199"/>
      <c r="F14" s="199"/>
      <c r="G14" s="197"/>
      <c r="H14" s="197"/>
      <c r="I14" s="1"/>
    </row>
    <row r="15" spans="1:9" ht="18.75" thickBot="1">
      <c r="A15" s="288">
        <v>1</v>
      </c>
      <c r="B15" s="232">
        <v>1</v>
      </c>
      <c r="C15" s="276" t="s">
        <v>1343</v>
      </c>
      <c r="D15" s="283">
        <v>118.109</v>
      </c>
      <c r="E15" s="199"/>
      <c r="F15" s="199"/>
      <c r="G15" s="197"/>
      <c r="H15" s="197"/>
      <c r="I15" s="1"/>
    </row>
    <row r="16" spans="1:9" ht="18.75" thickBot="1">
      <c r="A16" s="286">
        <v>2</v>
      </c>
      <c r="B16" s="232">
        <f>B15+1</f>
        <v>2</v>
      </c>
      <c r="C16" s="276" t="s">
        <v>705</v>
      </c>
      <c r="D16" s="283">
        <v>20</v>
      </c>
      <c r="E16" s="199"/>
      <c r="F16" s="199"/>
      <c r="G16" s="197"/>
      <c r="H16" s="197"/>
      <c r="I16" s="1"/>
    </row>
    <row r="17" spans="1:9" ht="18.75" thickBot="1">
      <c r="A17" s="288">
        <v>3</v>
      </c>
      <c r="B17" s="232">
        <v>3</v>
      </c>
      <c r="C17" s="276" t="s">
        <v>1333</v>
      </c>
      <c r="D17" s="283">
        <v>685</v>
      </c>
      <c r="E17" s="199"/>
      <c r="F17" s="199"/>
      <c r="G17" s="197"/>
      <c r="H17" s="197"/>
      <c r="I17" s="1"/>
    </row>
    <row r="18" spans="1:9" ht="18.75" thickBot="1">
      <c r="A18" s="288">
        <v>4</v>
      </c>
      <c r="B18" s="232">
        <f aca="true" t="shared" si="0" ref="B18:B82">B17+1</f>
        <v>4</v>
      </c>
      <c r="C18" s="276" t="s">
        <v>490</v>
      </c>
      <c r="D18" s="283">
        <v>1.506</v>
      </c>
      <c r="E18" s="199"/>
      <c r="F18" s="199"/>
      <c r="G18" s="197"/>
      <c r="H18" s="197"/>
      <c r="I18" s="1"/>
    </row>
    <row r="19" spans="1:9" ht="18.75" thickBot="1">
      <c r="A19" s="288">
        <v>5</v>
      </c>
      <c r="B19" s="232">
        <f t="shared" si="0"/>
        <v>5</v>
      </c>
      <c r="C19" s="276" t="s">
        <v>177</v>
      </c>
      <c r="D19" s="283">
        <v>22.54</v>
      </c>
      <c r="E19" s="199"/>
      <c r="F19" s="199"/>
      <c r="G19" s="197"/>
      <c r="H19" s="197"/>
      <c r="I19" s="1"/>
    </row>
    <row r="20" spans="1:9" ht="18.75" thickBot="1">
      <c r="A20" s="288">
        <v>6</v>
      </c>
      <c r="B20" s="232">
        <f t="shared" si="0"/>
        <v>6</v>
      </c>
      <c r="C20" s="276" t="s">
        <v>875</v>
      </c>
      <c r="D20" s="283">
        <v>29</v>
      </c>
      <c r="E20" s="199"/>
      <c r="F20" s="199"/>
      <c r="G20" s="197"/>
      <c r="H20" s="197"/>
      <c r="I20" s="1"/>
    </row>
    <row r="21" spans="1:9" ht="18.75" thickBot="1">
      <c r="A21" s="288">
        <v>8</v>
      </c>
      <c r="B21" s="232">
        <f t="shared" si="0"/>
        <v>7</v>
      </c>
      <c r="C21" s="277" t="s">
        <v>317</v>
      </c>
      <c r="D21" s="283">
        <v>0.537</v>
      </c>
      <c r="E21" s="199"/>
      <c r="F21" s="199"/>
      <c r="G21" s="197"/>
      <c r="H21" s="197"/>
      <c r="I21" s="1"/>
    </row>
    <row r="22" spans="1:9" ht="18.75" thickBot="1">
      <c r="A22" s="288">
        <v>9</v>
      </c>
      <c r="B22" s="232">
        <f t="shared" si="0"/>
        <v>8</v>
      </c>
      <c r="C22" s="301" t="s">
        <v>787</v>
      </c>
      <c r="D22" s="283">
        <v>23</v>
      </c>
      <c r="E22" s="199"/>
      <c r="F22" s="199"/>
      <c r="G22" s="197"/>
      <c r="H22" s="197"/>
      <c r="I22" s="1"/>
    </row>
    <row r="23" spans="1:9" ht="18.75" thickBot="1">
      <c r="A23" s="286">
        <v>10</v>
      </c>
      <c r="B23" s="232">
        <f t="shared" si="0"/>
        <v>9</v>
      </c>
      <c r="C23" s="329" t="s">
        <v>1186</v>
      </c>
      <c r="D23" s="283">
        <v>5</v>
      </c>
      <c r="E23" s="199"/>
      <c r="F23" s="199"/>
      <c r="G23" s="197"/>
      <c r="H23" s="197"/>
      <c r="I23" s="1"/>
    </row>
    <row r="24" spans="1:9" ht="18.75" thickBot="1">
      <c r="A24" s="436">
        <v>11</v>
      </c>
      <c r="B24" s="347">
        <f t="shared" si="0"/>
        <v>10</v>
      </c>
      <c r="C24" s="353" t="s">
        <v>519</v>
      </c>
      <c r="D24" s="283">
        <v>0.444</v>
      </c>
      <c r="E24" s="199">
        <f>D24+D25+D26+D27+D28+D29+D30</f>
        <v>10.937999999999999</v>
      </c>
      <c r="F24" s="199"/>
      <c r="G24" s="197"/>
      <c r="H24" s="197"/>
      <c r="I24" s="1"/>
    </row>
    <row r="25" spans="1:9" ht="18.75" thickBot="1">
      <c r="A25" s="438"/>
      <c r="B25" s="347">
        <f t="shared" si="0"/>
        <v>11</v>
      </c>
      <c r="C25" s="348" t="s">
        <v>491</v>
      </c>
      <c r="D25" s="283">
        <v>0.945</v>
      </c>
      <c r="E25" s="199"/>
      <c r="F25" s="199"/>
      <c r="G25" s="197"/>
      <c r="H25" s="197"/>
      <c r="I25" s="1"/>
    </row>
    <row r="26" spans="1:9" ht="18.75" thickBot="1">
      <c r="A26" s="438"/>
      <c r="B26" s="347">
        <f t="shared" si="0"/>
        <v>12</v>
      </c>
      <c r="C26" s="348" t="s">
        <v>520</v>
      </c>
      <c r="D26" s="283">
        <v>1.285</v>
      </c>
      <c r="E26" s="199"/>
      <c r="F26" s="199"/>
      <c r="G26" s="197"/>
      <c r="H26" s="197"/>
      <c r="I26" s="1"/>
    </row>
    <row r="27" spans="1:9" ht="18.75" thickBot="1">
      <c r="A27" s="438"/>
      <c r="B27" s="347">
        <f t="shared" si="0"/>
        <v>13</v>
      </c>
      <c r="C27" s="348" t="s">
        <v>914</v>
      </c>
      <c r="D27" s="283">
        <v>1.222</v>
      </c>
      <c r="E27" s="199"/>
      <c r="F27" s="199"/>
      <c r="G27" s="197"/>
      <c r="H27" s="197"/>
      <c r="I27" s="1"/>
    </row>
    <row r="28" spans="1:9" ht="18.75" thickBot="1">
      <c r="A28" s="438"/>
      <c r="B28" s="347">
        <f t="shared" si="0"/>
        <v>14</v>
      </c>
      <c r="C28" s="254" t="s">
        <v>113</v>
      </c>
      <c r="D28" s="283">
        <v>0.618</v>
      </c>
      <c r="E28" s="199"/>
      <c r="F28" s="199"/>
      <c r="G28" s="197"/>
      <c r="H28" s="197"/>
      <c r="I28" s="1"/>
    </row>
    <row r="29" spans="1:9" ht="18.75" thickBot="1">
      <c r="A29" s="438"/>
      <c r="B29" s="347">
        <f t="shared" si="0"/>
        <v>15</v>
      </c>
      <c r="C29" s="348" t="s">
        <v>451</v>
      </c>
      <c r="D29" s="283">
        <v>2.076</v>
      </c>
      <c r="E29" s="199"/>
      <c r="F29" s="199"/>
      <c r="G29" s="197"/>
      <c r="H29" s="197"/>
      <c r="I29" s="1"/>
    </row>
    <row r="30" spans="1:9" ht="18.75" thickBot="1">
      <c r="A30" s="437"/>
      <c r="B30" s="347">
        <f t="shared" si="0"/>
        <v>16</v>
      </c>
      <c r="C30" s="354" t="s">
        <v>492</v>
      </c>
      <c r="D30" s="283">
        <v>4.348</v>
      </c>
      <c r="E30" s="199"/>
      <c r="F30" s="199"/>
      <c r="G30" s="197"/>
      <c r="H30" s="197"/>
      <c r="I30" s="1"/>
    </row>
    <row r="31" spans="1:9" ht="18.75" thickBot="1">
      <c r="A31" s="288">
        <v>12</v>
      </c>
      <c r="B31" s="347">
        <f t="shared" si="0"/>
        <v>17</v>
      </c>
      <c r="C31" s="352" t="s">
        <v>318</v>
      </c>
      <c r="D31" s="283">
        <v>0</v>
      </c>
      <c r="E31" s="199"/>
      <c r="F31" s="199"/>
      <c r="G31" s="197"/>
      <c r="H31" s="197"/>
      <c r="I31" s="1"/>
    </row>
    <row r="32" spans="1:9" ht="18.75" thickBot="1">
      <c r="A32" s="288">
        <v>13</v>
      </c>
      <c r="B32" s="347">
        <f t="shared" si="0"/>
        <v>18</v>
      </c>
      <c r="C32" s="208" t="s">
        <v>932</v>
      </c>
      <c r="D32" s="283">
        <v>15</v>
      </c>
      <c r="E32" s="199"/>
      <c r="F32" s="199"/>
      <c r="G32" s="197"/>
      <c r="H32" s="197"/>
      <c r="I32" s="1"/>
    </row>
    <row r="33" spans="1:9" ht="18.75" thickBot="1">
      <c r="A33" s="288">
        <v>14</v>
      </c>
      <c r="B33" s="347">
        <f t="shared" si="0"/>
        <v>19</v>
      </c>
      <c r="C33" s="204" t="s">
        <v>184</v>
      </c>
      <c r="D33" s="283">
        <v>1023</v>
      </c>
      <c r="E33" s="199"/>
      <c r="F33" s="199"/>
      <c r="G33" s="197"/>
      <c r="H33" s="197"/>
      <c r="I33" s="1"/>
    </row>
    <row r="34" spans="1:9" ht="18.75" thickBot="1">
      <c r="A34" s="288">
        <v>15</v>
      </c>
      <c r="B34" s="347">
        <f t="shared" si="0"/>
        <v>20</v>
      </c>
      <c r="C34" s="206" t="s">
        <v>1340</v>
      </c>
      <c r="D34" s="283">
        <v>14</v>
      </c>
      <c r="E34" s="199"/>
      <c r="F34" s="199"/>
      <c r="G34" s="197"/>
      <c r="H34" s="197"/>
      <c r="I34" s="1"/>
    </row>
    <row r="35" spans="1:9" ht="18.75" thickBot="1">
      <c r="A35" s="436">
        <v>16</v>
      </c>
      <c r="B35" s="347">
        <f t="shared" si="0"/>
        <v>21</v>
      </c>
      <c r="C35" s="253" t="s">
        <v>748</v>
      </c>
      <c r="D35" s="283">
        <v>8</v>
      </c>
      <c r="E35" s="199">
        <f>SUM(D35:D36)</f>
        <v>39</v>
      </c>
      <c r="F35" s="199"/>
      <c r="G35" s="197"/>
      <c r="H35" s="197"/>
      <c r="I35" s="1"/>
    </row>
    <row r="36" spans="1:9" ht="18.75" thickBot="1">
      <c r="A36" s="437"/>
      <c r="B36" s="347">
        <f t="shared" si="0"/>
        <v>22</v>
      </c>
      <c r="C36" s="255" t="s">
        <v>750</v>
      </c>
      <c r="D36" s="283">
        <v>31</v>
      </c>
      <c r="E36" s="199"/>
      <c r="F36" s="199"/>
      <c r="G36" s="197"/>
      <c r="H36" s="197"/>
      <c r="I36" s="1"/>
    </row>
    <row r="37" spans="1:9" ht="18.75" thickBot="1">
      <c r="A37" s="288">
        <v>17</v>
      </c>
      <c r="B37" s="347">
        <f t="shared" si="0"/>
        <v>23</v>
      </c>
      <c r="C37" s="264" t="s">
        <v>1331</v>
      </c>
      <c r="D37" s="283">
        <v>189</v>
      </c>
      <c r="E37" s="199"/>
      <c r="F37" s="199"/>
      <c r="G37" s="197"/>
      <c r="H37" s="197"/>
      <c r="I37" s="1"/>
    </row>
    <row r="38" spans="1:9" ht="18.75" thickBot="1">
      <c r="A38" s="288">
        <v>18</v>
      </c>
      <c r="B38" s="347">
        <f t="shared" si="0"/>
        <v>24</v>
      </c>
      <c r="C38" s="204" t="s">
        <v>1280</v>
      </c>
      <c r="D38" s="283">
        <v>2265</v>
      </c>
      <c r="E38" s="199"/>
      <c r="F38" s="199"/>
      <c r="G38" s="197"/>
      <c r="H38" s="197"/>
      <c r="I38" s="1"/>
    </row>
    <row r="39" spans="1:9" ht="18.75" thickBot="1">
      <c r="A39" s="288">
        <v>19</v>
      </c>
      <c r="B39" s="347">
        <f t="shared" si="0"/>
        <v>25</v>
      </c>
      <c r="C39" s="206" t="s">
        <v>1410</v>
      </c>
      <c r="D39" s="283">
        <v>1.829</v>
      </c>
      <c r="E39" s="199"/>
      <c r="F39" s="199"/>
      <c r="G39" s="197"/>
      <c r="H39" s="197"/>
      <c r="I39" s="1"/>
    </row>
    <row r="40" spans="1:9" ht="18.75" thickBot="1">
      <c r="A40" s="288">
        <v>20</v>
      </c>
      <c r="B40" s="347">
        <f t="shared" si="0"/>
        <v>26</v>
      </c>
      <c r="C40" s="204" t="s">
        <v>1327</v>
      </c>
      <c r="D40" s="283">
        <v>3351</v>
      </c>
      <c r="E40" s="199"/>
      <c r="F40" s="199"/>
      <c r="G40" s="197"/>
      <c r="H40" s="197"/>
      <c r="I40" s="1"/>
    </row>
    <row r="41" spans="1:9" ht="18.75" thickBot="1">
      <c r="A41" s="436">
        <v>21</v>
      </c>
      <c r="B41" s="347">
        <f t="shared" si="0"/>
        <v>27</v>
      </c>
      <c r="C41" s="253" t="s">
        <v>740</v>
      </c>
      <c r="D41" s="283">
        <v>100</v>
      </c>
      <c r="E41" s="199">
        <f>SUM(D41:D42)</f>
        <v>325</v>
      </c>
      <c r="F41" s="199"/>
      <c r="G41" s="197"/>
      <c r="H41" s="197"/>
      <c r="I41" s="1"/>
    </row>
    <row r="42" spans="1:9" ht="18.75" thickBot="1">
      <c r="A42" s="437"/>
      <c r="B42" s="347">
        <f t="shared" si="0"/>
        <v>28</v>
      </c>
      <c r="C42" s="255" t="s">
        <v>741</v>
      </c>
      <c r="D42" s="283">
        <v>225</v>
      </c>
      <c r="E42" s="199"/>
      <c r="F42" s="199"/>
      <c r="G42" s="197"/>
      <c r="H42" s="197"/>
      <c r="I42" s="1"/>
    </row>
    <row r="43" spans="1:9" ht="18.75" thickBot="1">
      <c r="A43" s="288">
        <v>22</v>
      </c>
      <c r="B43" s="347">
        <f t="shared" si="0"/>
        <v>29</v>
      </c>
      <c r="C43" s="257" t="s">
        <v>1338</v>
      </c>
      <c r="D43" s="283">
        <v>140</v>
      </c>
      <c r="E43" s="199"/>
      <c r="F43" s="199"/>
      <c r="G43" s="197"/>
      <c r="H43" s="197"/>
      <c r="I43" s="1"/>
    </row>
    <row r="44" spans="1:9" ht="18.75" thickBot="1">
      <c r="A44" s="436">
        <v>24</v>
      </c>
      <c r="B44" s="347">
        <f t="shared" si="0"/>
        <v>30</v>
      </c>
      <c r="C44" s="278" t="s">
        <v>742</v>
      </c>
      <c r="D44" s="283">
        <v>3.6</v>
      </c>
      <c r="E44" s="199">
        <f>SUM(D44:D46)</f>
        <v>11148.6</v>
      </c>
      <c r="F44" s="199"/>
      <c r="G44" s="197"/>
      <c r="H44" s="197"/>
      <c r="I44" s="1"/>
    </row>
    <row r="45" spans="1:9" ht="18.75" thickBot="1">
      <c r="A45" s="438"/>
      <c r="B45" s="347">
        <f t="shared" si="0"/>
        <v>31</v>
      </c>
      <c r="C45" s="279" t="s">
        <v>743</v>
      </c>
      <c r="D45" s="283">
        <v>11105</v>
      </c>
      <c r="E45" s="199"/>
      <c r="F45" s="199"/>
      <c r="G45" s="197"/>
      <c r="H45" s="197"/>
      <c r="I45" s="1"/>
    </row>
    <row r="46" spans="1:9" ht="18.75" thickBot="1">
      <c r="A46" s="437"/>
      <c r="B46" s="347">
        <f t="shared" si="0"/>
        <v>32</v>
      </c>
      <c r="C46" s="280" t="s">
        <v>744</v>
      </c>
      <c r="D46" s="283">
        <v>40</v>
      </c>
      <c r="E46" s="199"/>
      <c r="F46" s="199"/>
      <c r="G46" s="197"/>
      <c r="H46" s="197"/>
      <c r="I46" s="1"/>
    </row>
    <row r="47" spans="1:9" ht="18.75" thickBot="1">
      <c r="A47" s="436">
        <v>25</v>
      </c>
      <c r="B47" s="347">
        <f t="shared" si="0"/>
        <v>33</v>
      </c>
      <c r="C47" s="281" t="s">
        <v>745</v>
      </c>
      <c r="D47" s="283">
        <v>3.6</v>
      </c>
      <c r="E47" s="199">
        <f>SUM(D47:D49)</f>
        <v>23378</v>
      </c>
      <c r="F47" s="199"/>
      <c r="G47" s="197"/>
      <c r="H47" s="197"/>
      <c r="I47" s="1"/>
    </row>
    <row r="48" spans="1:9" ht="18.75" thickBot="1">
      <c r="A48" s="438"/>
      <c r="B48" s="347">
        <f t="shared" si="0"/>
        <v>34</v>
      </c>
      <c r="C48" s="341" t="s">
        <v>746</v>
      </c>
      <c r="D48" s="283">
        <v>0</v>
      </c>
      <c r="E48" s="199"/>
      <c r="F48" s="199"/>
      <c r="G48" s="197"/>
      <c r="H48" s="197"/>
      <c r="I48" s="1"/>
    </row>
    <row r="49" spans="1:9" ht="18.75" thickBot="1">
      <c r="A49" s="437"/>
      <c r="B49" s="347">
        <f t="shared" si="0"/>
        <v>35</v>
      </c>
      <c r="C49" s="280" t="s">
        <v>747</v>
      </c>
      <c r="D49" s="283">
        <v>23374.4</v>
      </c>
      <c r="E49" s="199"/>
      <c r="F49" s="199"/>
      <c r="G49" s="197"/>
      <c r="H49" s="197"/>
      <c r="I49" s="1"/>
    </row>
    <row r="50" spans="1:9" ht="18.75" thickBot="1">
      <c r="A50" s="288">
        <v>26</v>
      </c>
      <c r="B50" s="347">
        <f t="shared" si="0"/>
        <v>36</v>
      </c>
      <c r="C50" s="204" t="s">
        <v>205</v>
      </c>
      <c r="D50" s="283">
        <v>33500</v>
      </c>
      <c r="E50" s="199"/>
      <c r="F50" s="199"/>
      <c r="G50" s="197"/>
      <c r="H50" s="197"/>
      <c r="I50" s="1"/>
    </row>
    <row r="51" spans="1:9" ht="18.75" thickBot="1">
      <c r="A51" s="436">
        <v>27</v>
      </c>
      <c r="B51" s="347">
        <f t="shared" si="0"/>
        <v>37</v>
      </c>
      <c r="C51" s="278" t="s">
        <v>751</v>
      </c>
      <c r="D51" s="283">
        <v>61</v>
      </c>
      <c r="E51" s="199">
        <f>SUM(D51:D52)</f>
        <v>198</v>
      </c>
      <c r="F51" s="199"/>
      <c r="G51" s="197"/>
      <c r="H51" s="197"/>
      <c r="I51" s="1"/>
    </row>
    <row r="52" spans="1:9" ht="18.75" thickBot="1">
      <c r="A52" s="437"/>
      <c r="B52" s="347">
        <f t="shared" si="0"/>
        <v>38</v>
      </c>
      <c r="C52" s="280" t="s">
        <v>752</v>
      </c>
      <c r="D52" s="283">
        <v>137</v>
      </c>
      <c r="E52" s="199"/>
      <c r="F52" s="199"/>
      <c r="G52" s="197"/>
      <c r="H52" s="197"/>
      <c r="I52" s="1"/>
    </row>
    <row r="53" spans="1:9" ht="18.75" thickBot="1">
      <c r="A53" s="288">
        <v>28</v>
      </c>
      <c r="B53" s="347">
        <f t="shared" si="0"/>
        <v>39</v>
      </c>
      <c r="C53" s="206" t="s">
        <v>1329</v>
      </c>
      <c r="D53" s="283">
        <v>900</v>
      </c>
      <c r="E53" s="199"/>
      <c r="F53" s="199"/>
      <c r="G53" s="197"/>
      <c r="H53" s="197"/>
      <c r="I53" s="1"/>
    </row>
    <row r="54" spans="1:9" ht="18.75" thickBot="1">
      <c r="A54" s="288">
        <v>29</v>
      </c>
      <c r="B54" s="347">
        <f t="shared" si="0"/>
        <v>40</v>
      </c>
      <c r="C54" s="274" t="s">
        <v>1065</v>
      </c>
      <c r="D54" s="283">
        <v>15</v>
      </c>
      <c r="E54" s="199"/>
      <c r="F54" s="199"/>
      <c r="G54" s="197"/>
      <c r="H54" s="197"/>
      <c r="I54" s="1"/>
    </row>
    <row r="55" spans="1:9" ht="18.75" thickBot="1">
      <c r="A55" s="288">
        <v>30</v>
      </c>
      <c r="B55" s="347">
        <f t="shared" si="0"/>
        <v>41</v>
      </c>
      <c r="C55" s="206" t="s">
        <v>1275</v>
      </c>
      <c r="D55" s="283">
        <v>0.496</v>
      </c>
      <c r="E55" s="199"/>
      <c r="F55" s="199"/>
      <c r="G55" s="197"/>
      <c r="H55" s="197"/>
      <c r="I55" s="1"/>
    </row>
    <row r="56" spans="1:9" ht="18.75" thickBot="1">
      <c r="A56" s="288">
        <v>31</v>
      </c>
      <c r="B56" s="347">
        <f t="shared" si="0"/>
        <v>42</v>
      </c>
      <c r="C56" s="206" t="s">
        <v>567</v>
      </c>
      <c r="D56" s="283">
        <v>14</v>
      </c>
      <c r="E56" s="199"/>
      <c r="F56" s="199"/>
      <c r="G56" s="197"/>
      <c r="H56" s="197"/>
      <c r="I56" s="1"/>
    </row>
    <row r="57" spans="1:9" ht="18.75" thickBot="1">
      <c r="A57" s="288">
        <v>32</v>
      </c>
      <c r="B57" s="347">
        <f t="shared" si="0"/>
        <v>43</v>
      </c>
      <c r="C57" s="206" t="s">
        <v>1337</v>
      </c>
      <c r="D57" s="283">
        <v>0.633</v>
      </c>
      <c r="E57" s="199"/>
      <c r="F57" s="199"/>
      <c r="G57" s="197"/>
      <c r="H57" s="197"/>
      <c r="I57" s="1"/>
    </row>
    <row r="58" spans="1:9" ht="18.75" thickBot="1">
      <c r="A58" s="288">
        <v>33</v>
      </c>
      <c r="B58" s="347">
        <f t="shared" si="0"/>
        <v>44</v>
      </c>
      <c r="C58" s="206" t="s">
        <v>1342</v>
      </c>
      <c r="D58" s="283">
        <v>40</v>
      </c>
      <c r="E58" s="199"/>
      <c r="F58" s="199"/>
      <c r="G58" s="197"/>
      <c r="H58" s="197"/>
      <c r="I58" s="1"/>
    </row>
    <row r="59" spans="1:9" ht="18.75" thickBot="1">
      <c r="A59" s="288">
        <v>34</v>
      </c>
      <c r="B59" s="347">
        <f t="shared" si="0"/>
        <v>45</v>
      </c>
      <c r="C59" s="206" t="s">
        <v>1334</v>
      </c>
      <c r="D59" s="283">
        <v>21</v>
      </c>
      <c r="E59" s="199"/>
      <c r="F59" s="199"/>
      <c r="G59" s="197"/>
      <c r="H59" s="197"/>
      <c r="I59" s="1"/>
    </row>
    <row r="60" spans="1:8" ht="18.75" thickBot="1">
      <c r="A60" s="288">
        <v>35</v>
      </c>
      <c r="B60" s="347">
        <f t="shared" si="0"/>
        <v>46</v>
      </c>
      <c r="C60" s="206" t="s">
        <v>1345</v>
      </c>
      <c r="D60" s="283">
        <v>335</v>
      </c>
      <c r="E60" s="221"/>
      <c r="F60" s="198"/>
      <c r="G60" s="197"/>
      <c r="H60" s="197"/>
    </row>
    <row r="61" spans="1:8" ht="18.75" thickBot="1">
      <c r="A61" s="285">
        <v>36</v>
      </c>
      <c r="B61" s="347">
        <f t="shared" si="0"/>
        <v>47</v>
      </c>
      <c r="C61" s="206" t="s">
        <v>682</v>
      </c>
      <c r="D61" s="283">
        <v>3.063</v>
      </c>
      <c r="E61" s="221"/>
      <c r="F61" s="198"/>
      <c r="G61" s="197"/>
      <c r="H61" s="197"/>
    </row>
    <row r="62" spans="1:8" ht="18.75" thickBot="1">
      <c r="A62" s="285">
        <v>37</v>
      </c>
      <c r="B62" s="347">
        <f t="shared" si="0"/>
        <v>48</v>
      </c>
      <c r="C62" s="220" t="s">
        <v>681</v>
      </c>
      <c r="D62" s="283">
        <v>0.971</v>
      </c>
      <c r="E62" s="221"/>
      <c r="F62" s="198"/>
      <c r="G62" s="197"/>
      <c r="H62" s="197"/>
    </row>
    <row r="63" spans="1:8" ht="18.75" thickBot="1">
      <c r="A63" s="289">
        <v>38</v>
      </c>
      <c r="B63" s="347">
        <f t="shared" si="0"/>
        <v>49</v>
      </c>
      <c r="C63" s="206" t="s">
        <v>923</v>
      </c>
      <c r="D63" s="283">
        <v>71</v>
      </c>
      <c r="E63" s="221"/>
      <c r="F63" s="198"/>
      <c r="G63" s="197"/>
      <c r="H63" s="197"/>
    </row>
    <row r="64" spans="1:8" ht="18.75" thickBot="1">
      <c r="A64" s="289">
        <v>39</v>
      </c>
      <c r="B64" s="347">
        <f t="shared" si="0"/>
        <v>50</v>
      </c>
      <c r="C64" s="277" t="s">
        <v>671</v>
      </c>
      <c r="D64" s="283">
        <v>15</v>
      </c>
      <c r="E64" s="221"/>
      <c r="F64" s="198"/>
      <c r="G64" s="197"/>
      <c r="H64" s="197"/>
    </row>
    <row r="65" spans="1:8" ht="18.75" thickBot="1">
      <c r="A65" s="289">
        <v>40</v>
      </c>
      <c r="B65" s="347">
        <f t="shared" si="0"/>
        <v>51</v>
      </c>
      <c r="C65" s="298" t="s">
        <v>1245</v>
      </c>
      <c r="D65" s="283">
        <v>9</v>
      </c>
      <c r="E65" s="221"/>
      <c r="F65" s="198"/>
      <c r="G65" s="197"/>
      <c r="H65" s="197"/>
    </row>
    <row r="66" spans="1:8" ht="18.75" thickBot="1">
      <c r="A66" s="420">
        <v>41</v>
      </c>
      <c r="B66" s="347">
        <f t="shared" si="0"/>
        <v>52</v>
      </c>
      <c r="C66" s="278" t="s">
        <v>1383</v>
      </c>
      <c r="D66" s="283">
        <v>10</v>
      </c>
      <c r="E66" s="221">
        <f>SUM(D66:D67)</f>
        <v>94</v>
      </c>
      <c r="F66" s="198"/>
      <c r="G66" s="197"/>
      <c r="H66" s="197"/>
    </row>
    <row r="67" spans="1:8" ht="18.75" thickBot="1">
      <c r="A67" s="422"/>
      <c r="B67" s="347">
        <f t="shared" si="0"/>
        <v>53</v>
      </c>
      <c r="C67" s="280" t="s">
        <v>136</v>
      </c>
      <c r="D67" s="283">
        <v>84</v>
      </c>
      <c r="E67" s="221"/>
      <c r="F67" s="198"/>
      <c r="G67" s="197"/>
      <c r="H67" s="197"/>
    </row>
    <row r="68" spans="1:8" ht="18.75" thickBot="1">
      <c r="A68" s="299">
        <v>42</v>
      </c>
      <c r="B68" s="347">
        <f t="shared" si="0"/>
        <v>54</v>
      </c>
      <c r="C68" s="296" t="s">
        <v>876</v>
      </c>
      <c r="D68" s="283">
        <v>163</v>
      </c>
      <c r="E68" s="221"/>
      <c r="F68" s="198"/>
      <c r="G68" s="197"/>
      <c r="H68" s="197"/>
    </row>
    <row r="69" spans="1:8" s="295" customFormat="1" ht="18.75" thickBot="1">
      <c r="A69" s="289">
        <v>43</v>
      </c>
      <c r="B69" s="347">
        <f t="shared" si="0"/>
        <v>55</v>
      </c>
      <c r="C69" s="296" t="s">
        <v>280</v>
      </c>
      <c r="D69" s="283">
        <v>1.575</v>
      </c>
      <c r="E69" s="224"/>
      <c r="F69" s="246"/>
      <c r="G69" s="294"/>
      <c r="H69" s="294"/>
    </row>
    <row r="70" spans="1:8" ht="18.75" thickBot="1">
      <c r="A70" s="289">
        <v>44</v>
      </c>
      <c r="B70" s="347">
        <f t="shared" si="0"/>
        <v>56</v>
      </c>
      <c r="C70" s="277" t="s">
        <v>707</v>
      </c>
      <c r="D70" s="283">
        <v>0</v>
      </c>
      <c r="E70" s="221"/>
      <c r="F70" s="198"/>
      <c r="G70" s="197"/>
      <c r="H70" s="197"/>
    </row>
    <row r="71" spans="1:8" ht="18.75" thickBot="1">
      <c r="A71" s="289">
        <v>45</v>
      </c>
      <c r="B71" s="347">
        <f t="shared" si="0"/>
        <v>57</v>
      </c>
      <c r="C71" s="277" t="s">
        <v>708</v>
      </c>
      <c r="D71" s="283">
        <v>8</v>
      </c>
      <c r="E71" s="221"/>
      <c r="F71" s="198"/>
      <c r="G71" s="197"/>
      <c r="H71" s="197"/>
    </row>
    <row r="72" spans="1:8" ht="18.75" thickBot="1">
      <c r="A72" s="289">
        <v>46</v>
      </c>
      <c r="B72" s="347">
        <f t="shared" si="0"/>
        <v>58</v>
      </c>
      <c r="C72" s="277" t="s">
        <v>1225</v>
      </c>
      <c r="D72" s="283">
        <v>46</v>
      </c>
      <c r="E72" s="221"/>
      <c r="F72" s="198"/>
      <c r="G72" s="197"/>
      <c r="H72" s="197"/>
    </row>
    <row r="73" spans="1:8" ht="18.75" thickBot="1">
      <c r="A73" s="289">
        <v>47</v>
      </c>
      <c r="B73" s="347">
        <f t="shared" si="0"/>
        <v>59</v>
      </c>
      <c r="C73" s="277" t="s">
        <v>931</v>
      </c>
      <c r="D73" s="283">
        <v>1.26</v>
      </c>
      <c r="E73" s="221"/>
      <c r="F73" s="198"/>
      <c r="G73" s="197"/>
      <c r="H73" s="197"/>
    </row>
    <row r="74" spans="1:8" ht="18.75" thickBot="1">
      <c r="A74" s="284">
        <v>48</v>
      </c>
      <c r="B74" s="347">
        <f t="shared" si="0"/>
        <v>60</v>
      </c>
      <c r="C74" s="282" t="s">
        <v>933</v>
      </c>
      <c r="D74" s="283">
        <v>418</v>
      </c>
      <c r="E74" s="221"/>
      <c r="F74" s="198"/>
      <c r="G74" s="197"/>
      <c r="H74" s="197"/>
    </row>
    <row r="75" spans="1:8" ht="18.75" thickBot="1">
      <c r="A75" s="288">
        <v>49</v>
      </c>
      <c r="B75" s="347">
        <f t="shared" si="0"/>
        <v>61</v>
      </c>
      <c r="C75" s="282" t="s">
        <v>1276</v>
      </c>
      <c r="D75" s="283">
        <v>247</v>
      </c>
      <c r="E75" s="221"/>
      <c r="F75" s="198"/>
      <c r="G75" s="197"/>
      <c r="H75" s="197"/>
    </row>
    <row r="76" spans="1:8" ht="18.75" thickBot="1">
      <c r="A76" s="441">
        <v>50</v>
      </c>
      <c r="B76" s="347">
        <f t="shared" si="0"/>
        <v>62</v>
      </c>
      <c r="C76" s="355" t="s">
        <v>1277</v>
      </c>
      <c r="D76" s="283">
        <v>98</v>
      </c>
      <c r="E76" s="221">
        <f>D76+D77+D78</f>
        <v>843</v>
      </c>
      <c r="F76" s="198"/>
      <c r="G76" s="197"/>
      <c r="H76" s="197"/>
    </row>
    <row r="77" spans="1:8" ht="18.75" thickBot="1">
      <c r="A77" s="442"/>
      <c r="B77" s="347">
        <f t="shared" si="0"/>
        <v>63</v>
      </c>
      <c r="C77" s="356" t="s">
        <v>1278</v>
      </c>
      <c r="D77" s="283">
        <v>498</v>
      </c>
      <c r="E77" s="221"/>
      <c r="F77" s="198"/>
      <c r="G77" s="197"/>
      <c r="H77" s="197"/>
    </row>
    <row r="78" spans="1:8" ht="18.75" thickBot="1">
      <c r="A78" s="443"/>
      <c r="B78" s="347">
        <f t="shared" si="0"/>
        <v>64</v>
      </c>
      <c r="C78" s="357" t="s">
        <v>1279</v>
      </c>
      <c r="D78" s="283">
        <v>247</v>
      </c>
      <c r="E78" s="221"/>
      <c r="F78" s="198"/>
      <c r="G78" s="197"/>
      <c r="H78" s="197"/>
    </row>
    <row r="79" spans="1:8" ht="18.75" thickBot="1">
      <c r="A79" s="291">
        <v>51</v>
      </c>
      <c r="B79" s="347">
        <f t="shared" si="0"/>
        <v>65</v>
      </c>
      <c r="C79" s="334" t="s">
        <v>408</v>
      </c>
      <c r="D79" s="283">
        <v>0.997</v>
      </c>
      <c r="E79" s="221"/>
      <c r="F79" s="198"/>
      <c r="G79" s="197"/>
      <c r="H79" s="197"/>
    </row>
    <row r="80" spans="1:8" ht="18.75" thickBot="1">
      <c r="A80" s="287">
        <v>52</v>
      </c>
      <c r="B80" s="347">
        <f t="shared" si="0"/>
        <v>66</v>
      </c>
      <c r="C80" s="282" t="s">
        <v>1309</v>
      </c>
      <c r="D80" s="283">
        <v>6.5</v>
      </c>
      <c r="E80" s="221"/>
      <c r="F80" s="198"/>
      <c r="G80" s="197"/>
      <c r="H80" s="197"/>
    </row>
    <row r="81" spans="1:8" ht="18.75" thickBot="1">
      <c r="A81" s="291">
        <v>53</v>
      </c>
      <c r="B81" s="347">
        <f t="shared" si="0"/>
        <v>67</v>
      </c>
      <c r="C81" s="282" t="s">
        <v>108</v>
      </c>
      <c r="D81" s="283">
        <v>3.275</v>
      </c>
      <c r="E81" s="221"/>
      <c r="F81" s="198"/>
      <c r="G81" s="197"/>
      <c r="H81" s="197"/>
    </row>
    <row r="82" spans="1:8" ht="18.75" thickBot="1">
      <c r="A82" s="288">
        <v>54</v>
      </c>
      <c r="B82" s="347">
        <f t="shared" si="0"/>
        <v>68</v>
      </c>
      <c r="C82" s="282" t="s">
        <v>57</v>
      </c>
      <c r="D82" s="283">
        <v>199</v>
      </c>
      <c r="E82" s="221"/>
      <c r="F82" s="198"/>
      <c r="G82" s="197"/>
      <c r="H82" s="197"/>
    </row>
    <row r="83" spans="1:8" ht="18.75" thickBot="1">
      <c r="A83" s="288">
        <v>55</v>
      </c>
      <c r="B83" s="347">
        <f aca="true" t="shared" si="1" ref="B83:B102">B82+1</f>
        <v>69</v>
      </c>
      <c r="C83" s="335" t="s">
        <v>597</v>
      </c>
      <c r="D83" s="283">
        <v>8</v>
      </c>
      <c r="E83" s="221"/>
      <c r="F83" s="198"/>
      <c r="G83" s="197"/>
      <c r="H83" s="197"/>
    </row>
    <row r="84" spans="1:8" ht="18.75" thickBot="1">
      <c r="A84" s="436">
        <v>56</v>
      </c>
      <c r="B84" s="347">
        <f t="shared" si="1"/>
        <v>70</v>
      </c>
      <c r="C84" s="253" t="s">
        <v>1218</v>
      </c>
      <c r="D84" s="283">
        <v>6</v>
      </c>
      <c r="E84" s="221">
        <f>SUM(D84:D91)</f>
        <v>1323</v>
      </c>
      <c r="F84" s="198"/>
      <c r="G84" s="197"/>
      <c r="H84" s="197"/>
    </row>
    <row r="85" spans="1:8" ht="18.75" thickBot="1">
      <c r="A85" s="438"/>
      <c r="B85" s="347">
        <f t="shared" si="1"/>
        <v>71</v>
      </c>
      <c r="C85" s="254" t="s">
        <v>350</v>
      </c>
      <c r="D85" s="283">
        <v>146</v>
      </c>
      <c r="E85" s="221"/>
      <c r="F85" s="198"/>
      <c r="G85" s="197"/>
      <c r="H85" s="197"/>
    </row>
    <row r="86" spans="1:8" ht="18.75" thickBot="1">
      <c r="A86" s="438"/>
      <c r="B86" s="347">
        <f t="shared" si="1"/>
        <v>72</v>
      </c>
      <c r="C86" s="254" t="s">
        <v>351</v>
      </c>
      <c r="D86" s="283">
        <v>82</v>
      </c>
      <c r="E86" s="221"/>
      <c r="F86" s="198"/>
      <c r="G86" s="197"/>
      <c r="H86" s="197"/>
    </row>
    <row r="87" spans="1:8" ht="18.75" thickBot="1">
      <c r="A87" s="438"/>
      <c r="B87" s="347">
        <f t="shared" si="1"/>
        <v>73</v>
      </c>
      <c r="C87" s="359" t="s">
        <v>349</v>
      </c>
      <c r="D87" s="283">
        <v>32</v>
      </c>
      <c r="E87" s="221"/>
      <c r="F87" s="198"/>
      <c r="G87" s="197"/>
      <c r="H87" s="197"/>
    </row>
    <row r="88" spans="1:8" ht="18.75" thickBot="1">
      <c r="A88" s="438"/>
      <c r="B88" s="347">
        <f t="shared" si="1"/>
        <v>74</v>
      </c>
      <c r="C88" s="254" t="s">
        <v>352</v>
      </c>
      <c r="D88" s="283">
        <v>185</v>
      </c>
      <c r="E88" s="221"/>
      <c r="F88" s="198"/>
      <c r="G88" s="197"/>
      <c r="H88" s="197"/>
    </row>
    <row r="89" spans="1:8" ht="18.75" thickBot="1">
      <c r="A89" s="438"/>
      <c r="B89" s="347">
        <f t="shared" si="1"/>
        <v>75</v>
      </c>
      <c r="C89" s="254" t="s">
        <v>353</v>
      </c>
      <c r="D89" s="283">
        <v>515</v>
      </c>
      <c r="E89" s="221"/>
      <c r="F89" s="198"/>
      <c r="G89" s="197"/>
      <c r="H89" s="197"/>
    </row>
    <row r="90" spans="1:8" ht="18.75" thickBot="1">
      <c r="A90" s="438"/>
      <c r="B90" s="347">
        <f t="shared" si="1"/>
        <v>76</v>
      </c>
      <c r="C90" s="254" t="s">
        <v>354</v>
      </c>
      <c r="D90" s="283">
        <v>311</v>
      </c>
      <c r="E90" s="221"/>
      <c r="F90" s="198"/>
      <c r="G90" s="197"/>
      <c r="H90" s="197"/>
    </row>
    <row r="91" spans="1:8" ht="18.75" thickBot="1">
      <c r="A91" s="437"/>
      <c r="B91" s="347">
        <f t="shared" si="1"/>
        <v>77</v>
      </c>
      <c r="C91" s="358" t="s">
        <v>284</v>
      </c>
      <c r="D91" s="283">
        <v>46</v>
      </c>
      <c r="E91" s="221"/>
      <c r="F91" s="198"/>
      <c r="G91" s="197"/>
      <c r="H91" s="197"/>
    </row>
    <row r="92" spans="1:8" ht="18.75" thickBot="1">
      <c r="A92" s="244">
        <v>57</v>
      </c>
      <c r="B92" s="347">
        <f t="shared" si="1"/>
        <v>78</v>
      </c>
      <c r="C92" s="334" t="s">
        <v>1185</v>
      </c>
      <c r="D92" s="283">
        <v>12.069</v>
      </c>
      <c r="E92" s="221"/>
      <c r="F92" s="198"/>
      <c r="G92" s="197"/>
      <c r="H92" s="197"/>
    </row>
    <row r="93" spans="1:8" ht="18.75" thickBot="1">
      <c r="A93" s="289">
        <v>58</v>
      </c>
      <c r="B93" s="347">
        <f t="shared" si="1"/>
        <v>79</v>
      </c>
      <c r="C93" s="336" t="s">
        <v>575</v>
      </c>
      <c r="D93" s="283">
        <v>3.954</v>
      </c>
      <c r="E93" s="224"/>
      <c r="F93" s="198"/>
      <c r="G93" s="197"/>
      <c r="H93" s="197"/>
    </row>
    <row r="94" spans="1:8" ht="18.75" thickBot="1">
      <c r="A94" s="289">
        <v>59</v>
      </c>
      <c r="B94" s="347">
        <f t="shared" si="1"/>
        <v>80</v>
      </c>
      <c r="C94" s="336" t="s">
        <v>523</v>
      </c>
      <c r="D94" s="283">
        <v>0.577</v>
      </c>
      <c r="E94" s="224"/>
      <c r="F94" s="198"/>
      <c r="G94" s="197"/>
      <c r="H94" s="197"/>
    </row>
    <row r="95" spans="1:8" ht="18.75" thickBot="1">
      <c r="A95" s="289">
        <v>60</v>
      </c>
      <c r="B95" s="347">
        <f t="shared" si="1"/>
        <v>81</v>
      </c>
      <c r="C95" s="337" t="s">
        <v>55</v>
      </c>
      <c r="D95" s="283">
        <v>6.168</v>
      </c>
      <c r="E95" s="224"/>
      <c r="F95" s="198"/>
      <c r="G95" s="197"/>
      <c r="H95" s="197"/>
    </row>
    <row r="96" spans="1:8" ht="18.75" thickBot="1">
      <c r="A96" s="420">
        <v>61</v>
      </c>
      <c r="B96" s="347">
        <f t="shared" si="1"/>
        <v>82</v>
      </c>
      <c r="C96" s="302" t="s">
        <v>709</v>
      </c>
      <c r="D96" s="283">
        <v>0.124</v>
      </c>
      <c r="E96" s="224"/>
      <c r="F96" s="198"/>
      <c r="G96" s="197"/>
      <c r="H96" s="197"/>
    </row>
    <row r="97" spans="1:8" ht="18.75" thickBot="1">
      <c r="A97" s="422"/>
      <c r="B97" s="347">
        <f t="shared" si="1"/>
        <v>83</v>
      </c>
      <c r="C97" s="303" t="s">
        <v>710</v>
      </c>
      <c r="D97" s="283">
        <v>0.166</v>
      </c>
      <c r="E97" s="224"/>
      <c r="F97" s="198"/>
      <c r="G97" s="197"/>
      <c r="H97" s="197"/>
    </row>
    <row r="98" spans="1:8" ht="18.75" thickBot="1">
      <c r="A98" s="299">
        <v>62</v>
      </c>
      <c r="B98" s="347">
        <f t="shared" si="1"/>
        <v>84</v>
      </c>
      <c r="C98" s="340" t="s">
        <v>1363</v>
      </c>
      <c r="D98" s="283">
        <v>26</v>
      </c>
      <c r="E98" s="224"/>
      <c r="F98" s="198"/>
      <c r="G98" s="197"/>
      <c r="H98" s="197"/>
    </row>
    <row r="99" spans="1:8" ht="18.75" thickBot="1">
      <c r="A99" s="299">
        <v>63</v>
      </c>
      <c r="B99" s="347">
        <f t="shared" si="1"/>
        <v>85</v>
      </c>
      <c r="C99" s="338" t="s">
        <v>758</v>
      </c>
      <c r="D99" s="283">
        <v>0.796</v>
      </c>
      <c r="E99" s="224"/>
      <c r="F99" s="198"/>
      <c r="G99" s="197"/>
      <c r="H99" s="197"/>
    </row>
    <row r="100" spans="1:8" ht="18.75" thickBot="1">
      <c r="A100" s="289">
        <v>64</v>
      </c>
      <c r="B100" s="347">
        <f t="shared" si="1"/>
        <v>86</v>
      </c>
      <c r="C100" s="338" t="s">
        <v>711</v>
      </c>
      <c r="D100" s="283">
        <v>4.161</v>
      </c>
      <c r="E100" s="224"/>
      <c r="F100" s="198"/>
      <c r="G100" s="197"/>
      <c r="H100" s="197"/>
    </row>
    <row r="101" spans="1:8" ht="18.75" thickBot="1">
      <c r="A101" s="289">
        <v>65</v>
      </c>
      <c r="B101" s="347">
        <f t="shared" si="1"/>
        <v>87</v>
      </c>
      <c r="C101" s="338" t="s">
        <v>1226</v>
      </c>
      <c r="D101" s="283">
        <v>7.56</v>
      </c>
      <c r="E101" s="224"/>
      <c r="F101" s="198"/>
      <c r="G101" s="197"/>
      <c r="H101" s="197"/>
    </row>
    <row r="102" spans="1:8" ht="18.75" thickBot="1">
      <c r="A102" s="289">
        <v>66</v>
      </c>
      <c r="B102" s="347">
        <f t="shared" si="1"/>
        <v>88</v>
      </c>
      <c r="C102" s="339" t="s">
        <v>364</v>
      </c>
      <c r="D102" s="283">
        <v>4.25</v>
      </c>
      <c r="E102" s="224"/>
      <c r="F102" s="198"/>
      <c r="G102" s="197"/>
      <c r="H102" s="197"/>
    </row>
    <row r="103" spans="1:8" ht="18.75" thickBot="1">
      <c r="A103" s="203"/>
      <c r="B103" s="229"/>
      <c r="C103" s="307" t="s">
        <v>530</v>
      </c>
      <c r="D103" s="283"/>
      <c r="E103" s="221">
        <f>SUM(D15:D102)</f>
        <v>81356.654</v>
      </c>
      <c r="F103" s="198">
        <f>SUM(D14:D102)</f>
        <v>81356.654</v>
      </c>
      <c r="G103" s="197"/>
      <c r="H103" s="197"/>
    </row>
    <row r="104" spans="1:8" ht="18.75" hidden="1" thickBot="1">
      <c r="A104" s="203"/>
      <c r="B104" s="229"/>
      <c r="C104" s="277"/>
      <c r="D104" s="283">
        <v>0</v>
      </c>
      <c r="E104" s="221"/>
      <c r="F104" s="198"/>
      <c r="G104" s="197"/>
      <c r="H104" s="197"/>
    </row>
    <row r="105" spans="1:8" ht="18.75" hidden="1" thickBot="1">
      <c r="A105" s="203"/>
      <c r="B105" s="229"/>
      <c r="C105" s="277"/>
      <c r="D105" s="283">
        <v>0</v>
      </c>
      <c r="E105" s="221"/>
      <c r="F105" s="198"/>
      <c r="G105" s="197"/>
      <c r="H105" s="197"/>
    </row>
    <row r="106" spans="1:8" ht="18.75" hidden="1" thickBot="1">
      <c r="A106" s="203"/>
      <c r="B106" s="229"/>
      <c r="C106" s="277"/>
      <c r="D106" s="283">
        <v>0</v>
      </c>
      <c r="E106" s="221"/>
      <c r="F106" s="198"/>
      <c r="G106" s="197"/>
      <c r="H106" s="197"/>
    </row>
    <row r="107" spans="1:8" ht="18.75" hidden="1" thickBot="1">
      <c r="A107" s="203"/>
      <c r="B107" s="229"/>
      <c r="C107" s="277"/>
      <c r="D107" s="283">
        <v>0</v>
      </c>
      <c r="E107" s="221"/>
      <c r="F107" s="198"/>
      <c r="G107" s="197"/>
      <c r="H107" s="197"/>
    </row>
    <row r="108" spans="1:8" ht="18.75" hidden="1" thickBot="1">
      <c r="A108" s="203"/>
      <c r="B108" s="229"/>
      <c r="C108" s="277"/>
      <c r="D108" s="283">
        <v>0</v>
      </c>
      <c r="E108" s="221"/>
      <c r="F108" s="198"/>
      <c r="G108" s="197"/>
      <c r="H108" s="197"/>
    </row>
    <row r="109" spans="1:8" ht="18.75" hidden="1" thickBot="1">
      <c r="A109" s="203"/>
      <c r="B109" s="229"/>
      <c r="C109" s="277"/>
      <c r="D109" s="283">
        <v>0</v>
      </c>
      <c r="E109" s="221"/>
      <c r="F109" s="198"/>
      <c r="G109" s="197"/>
      <c r="H109" s="197"/>
    </row>
    <row r="110" spans="1:8" ht="18.75" hidden="1" thickBot="1">
      <c r="A110" s="203"/>
      <c r="B110" s="229"/>
      <c r="C110" s="277"/>
      <c r="D110" s="283">
        <v>0</v>
      </c>
      <c r="E110" s="221"/>
      <c r="F110" s="198"/>
      <c r="G110" s="197"/>
      <c r="H110" s="197"/>
    </row>
    <row r="111" spans="1:8" ht="18.75" hidden="1" thickBot="1">
      <c r="A111" s="203"/>
      <c r="B111" s="229"/>
      <c r="C111" s="277"/>
      <c r="D111" s="283">
        <v>0</v>
      </c>
      <c r="E111" s="221"/>
      <c r="F111" s="198">
        <f>SUM(D104:D111)</f>
        <v>0</v>
      </c>
      <c r="G111" s="197"/>
      <c r="H111" s="197"/>
    </row>
    <row r="112" spans="1:8" ht="18.75" thickBot="1">
      <c r="A112" s="271">
        <v>1</v>
      </c>
      <c r="B112" s="229">
        <v>89</v>
      </c>
      <c r="C112" s="277" t="s">
        <v>54</v>
      </c>
      <c r="D112" s="283">
        <v>0.861</v>
      </c>
      <c r="E112" s="221"/>
      <c r="F112" s="198"/>
      <c r="G112" s="197"/>
      <c r="H112" s="197"/>
    </row>
    <row r="113" spans="1:8" ht="18.75" thickBot="1">
      <c r="A113" s="271">
        <v>2</v>
      </c>
      <c r="B113" s="229">
        <f>B112+1</f>
        <v>90</v>
      </c>
      <c r="C113" s="277" t="s">
        <v>524</v>
      </c>
      <c r="D113" s="283">
        <v>0.813</v>
      </c>
      <c r="E113" s="221"/>
      <c r="F113" s="198"/>
      <c r="G113" s="197"/>
      <c r="H113" s="197"/>
    </row>
    <row r="114" spans="1:8" ht="18.75" thickBot="1">
      <c r="A114" s="271">
        <v>3</v>
      </c>
      <c r="B114" s="229">
        <f aca="true" t="shared" si="2" ref="B114:B132">B113+1</f>
        <v>91</v>
      </c>
      <c r="C114" s="277" t="s">
        <v>192</v>
      </c>
      <c r="D114" s="283">
        <v>0.544</v>
      </c>
      <c r="E114" s="221"/>
      <c r="F114" s="198"/>
      <c r="G114" s="197"/>
      <c r="H114" s="197"/>
    </row>
    <row r="115" spans="1:8" ht="18.75" thickBot="1">
      <c r="A115" s="271">
        <v>4</v>
      </c>
      <c r="B115" s="229">
        <f t="shared" si="2"/>
        <v>92</v>
      </c>
      <c r="C115" s="277" t="s">
        <v>52</v>
      </c>
      <c r="D115" s="283">
        <v>1</v>
      </c>
      <c r="E115" s="221"/>
      <c r="F115" s="198"/>
      <c r="G115" s="197"/>
      <c r="H115" s="197"/>
    </row>
    <row r="116" spans="1:8" ht="18.75" thickBot="1">
      <c r="A116" s="439">
        <v>5</v>
      </c>
      <c r="B116" s="229">
        <f t="shared" si="2"/>
        <v>93</v>
      </c>
      <c r="C116" s="308" t="s">
        <v>694</v>
      </c>
      <c r="D116" s="283">
        <v>0</v>
      </c>
      <c r="E116" s="221"/>
      <c r="F116" s="198"/>
      <c r="G116" s="197"/>
      <c r="H116" s="197"/>
    </row>
    <row r="117" spans="1:8" ht="18.75" thickBot="1">
      <c r="A117" s="440"/>
      <c r="B117" s="229">
        <f t="shared" si="2"/>
        <v>94</v>
      </c>
      <c r="C117" s="308" t="s">
        <v>695</v>
      </c>
      <c r="D117" s="283">
        <v>2.937</v>
      </c>
      <c r="E117" s="221"/>
      <c r="F117" s="198"/>
      <c r="G117" s="197"/>
      <c r="H117" s="197"/>
    </row>
    <row r="118" spans="1:8" ht="18.75" thickBot="1">
      <c r="A118" s="271">
        <v>6</v>
      </c>
      <c r="B118" s="229">
        <f t="shared" si="2"/>
        <v>95</v>
      </c>
      <c r="C118" s="277" t="s">
        <v>59</v>
      </c>
      <c r="D118" s="283">
        <v>2.478</v>
      </c>
      <c r="E118" s="221"/>
      <c r="F118" s="198"/>
      <c r="G118" s="197"/>
      <c r="H118" s="197"/>
    </row>
    <row r="119" spans="1:8" ht="18.75" thickBot="1">
      <c r="A119" s="271">
        <v>7</v>
      </c>
      <c r="B119" s="229">
        <f t="shared" si="2"/>
        <v>96</v>
      </c>
      <c r="C119" s="277" t="s">
        <v>53</v>
      </c>
      <c r="D119" s="283">
        <v>0.322</v>
      </c>
      <c r="E119" s="221"/>
      <c r="F119" s="198"/>
      <c r="G119" s="197"/>
      <c r="H119" s="197"/>
    </row>
    <row r="120" spans="1:8" ht="18.75" thickBot="1">
      <c r="A120" s="271">
        <v>8</v>
      </c>
      <c r="B120" s="229">
        <f t="shared" si="2"/>
        <v>97</v>
      </c>
      <c r="C120" s="277" t="s">
        <v>1348</v>
      </c>
      <c r="D120" s="283">
        <v>1.156</v>
      </c>
      <c r="E120" s="221"/>
      <c r="F120" s="198"/>
      <c r="G120" s="197"/>
      <c r="H120" s="197"/>
    </row>
    <row r="121" spans="1:8" ht="18.75" thickBot="1">
      <c r="A121" s="271">
        <v>9</v>
      </c>
      <c r="B121" s="229">
        <f t="shared" si="2"/>
        <v>98</v>
      </c>
      <c r="C121" s="277" t="s">
        <v>6</v>
      </c>
      <c r="D121" s="283">
        <v>6.4</v>
      </c>
      <c r="E121" s="221"/>
      <c r="F121" s="198"/>
      <c r="G121" s="197"/>
      <c r="H121" s="197"/>
    </row>
    <row r="122" spans="1:8" ht="18.75" thickBot="1">
      <c r="A122" s="271">
        <v>10</v>
      </c>
      <c r="B122" s="229">
        <f t="shared" si="2"/>
        <v>99</v>
      </c>
      <c r="C122" s="277" t="s">
        <v>943</v>
      </c>
      <c r="D122" s="283">
        <v>0.025</v>
      </c>
      <c r="E122" s="221"/>
      <c r="F122" s="198"/>
      <c r="G122" s="197"/>
      <c r="H122" s="197"/>
    </row>
    <row r="123" spans="1:8" ht="18.75" thickBot="1">
      <c r="A123" s="271">
        <v>11</v>
      </c>
      <c r="B123" s="229">
        <f t="shared" si="2"/>
        <v>100</v>
      </c>
      <c r="C123" s="298" t="s">
        <v>1229</v>
      </c>
      <c r="D123" s="283">
        <v>0.759</v>
      </c>
      <c r="E123" s="221"/>
      <c r="F123" s="198"/>
      <c r="G123" s="197"/>
      <c r="H123" s="197"/>
    </row>
    <row r="124" spans="1:8" ht="18.75" thickBot="1">
      <c r="A124" s="439">
        <v>12</v>
      </c>
      <c r="B124" s="229">
        <f t="shared" si="2"/>
        <v>101</v>
      </c>
      <c r="C124" s="309" t="s">
        <v>696</v>
      </c>
      <c r="D124" s="283">
        <v>0.12</v>
      </c>
      <c r="E124" s="221"/>
      <c r="F124" s="198"/>
      <c r="G124" s="197"/>
      <c r="H124" s="197"/>
    </row>
    <row r="125" spans="1:8" ht="18.75" thickBot="1">
      <c r="A125" s="440"/>
      <c r="B125" s="229">
        <f t="shared" si="2"/>
        <v>102</v>
      </c>
      <c r="C125" s="310" t="s">
        <v>697</v>
      </c>
      <c r="D125" s="283">
        <v>1</v>
      </c>
      <c r="E125" s="221"/>
      <c r="F125" s="198"/>
      <c r="G125" s="197"/>
      <c r="H125" s="197"/>
    </row>
    <row r="126" spans="1:8" ht="18.75" thickBot="1">
      <c r="A126" s="271">
        <v>13</v>
      </c>
      <c r="B126" s="229">
        <f t="shared" si="2"/>
        <v>103</v>
      </c>
      <c r="C126" s="296" t="s">
        <v>58</v>
      </c>
      <c r="D126" s="283">
        <v>1.848</v>
      </c>
      <c r="E126" s="221"/>
      <c r="F126" s="198"/>
      <c r="G126" s="197"/>
      <c r="H126" s="197"/>
    </row>
    <row r="127" spans="1:8" ht="18.75" thickBot="1">
      <c r="A127" s="271">
        <v>14</v>
      </c>
      <c r="B127" s="229">
        <f t="shared" si="2"/>
        <v>104</v>
      </c>
      <c r="C127" s="277" t="s">
        <v>402</v>
      </c>
      <c r="D127" s="283">
        <v>0</v>
      </c>
      <c r="E127" s="221"/>
      <c r="F127" s="198"/>
      <c r="G127" s="197"/>
      <c r="H127" s="197"/>
    </row>
    <row r="128" spans="1:9" ht="21" customHeight="1" thickBot="1">
      <c r="A128" s="271"/>
      <c r="B128" s="229"/>
      <c r="C128" s="366" t="s">
        <v>983</v>
      </c>
      <c r="D128" s="364">
        <v>0</v>
      </c>
      <c r="E128" s="221"/>
      <c r="F128" s="198"/>
      <c r="G128" s="197"/>
      <c r="H128" s="197"/>
      <c r="I128" s="6">
        <f>I143+I188+E249+E349+I473+E634</f>
        <v>211.003</v>
      </c>
    </row>
    <row r="129" spans="1:8" ht="18.75" thickBot="1">
      <c r="A129" s="271">
        <v>15</v>
      </c>
      <c r="B129" s="229">
        <v>105</v>
      </c>
      <c r="C129" s="277" t="s">
        <v>60</v>
      </c>
      <c r="D129" s="283">
        <v>0.859</v>
      </c>
      <c r="E129" s="221"/>
      <c r="F129" s="198"/>
      <c r="G129" s="197"/>
      <c r="H129" s="197"/>
    </row>
    <row r="130" spans="1:8" ht="18.75" thickBot="1">
      <c r="A130" s="271">
        <v>16</v>
      </c>
      <c r="B130" s="229">
        <f t="shared" si="2"/>
        <v>106</v>
      </c>
      <c r="C130" s="277" t="s">
        <v>61</v>
      </c>
      <c r="D130" s="283">
        <v>3.092</v>
      </c>
      <c r="E130" s="221"/>
      <c r="F130" s="198"/>
      <c r="G130" s="197"/>
      <c r="H130" s="197"/>
    </row>
    <row r="131" spans="1:8" ht="18.75" thickBot="1">
      <c r="A131" s="271">
        <v>17</v>
      </c>
      <c r="B131" s="229">
        <f t="shared" si="2"/>
        <v>107</v>
      </c>
      <c r="C131" s="277" t="s">
        <v>56</v>
      </c>
      <c r="D131" s="283">
        <v>1.884</v>
      </c>
      <c r="E131" s="221"/>
      <c r="F131" s="198"/>
      <c r="G131" s="197"/>
      <c r="H131" s="197"/>
    </row>
    <row r="132" spans="1:8" ht="18.75" thickBot="1">
      <c r="A132" s="271">
        <v>18</v>
      </c>
      <c r="B132" s="229">
        <f t="shared" si="2"/>
        <v>108</v>
      </c>
      <c r="C132" s="277" t="s">
        <v>1264</v>
      </c>
      <c r="D132" s="283">
        <v>1.197</v>
      </c>
      <c r="E132" s="222"/>
      <c r="F132" s="198"/>
      <c r="G132" s="197"/>
      <c r="H132" s="197"/>
    </row>
    <row r="133" spans="1:8" ht="18.75" hidden="1" thickBot="1">
      <c r="A133" s="203"/>
      <c r="B133" s="229"/>
      <c r="C133" s="204" t="s">
        <v>667</v>
      </c>
      <c r="D133" s="283">
        <v>0</v>
      </c>
      <c r="E133" s="221"/>
      <c r="F133" s="198"/>
      <c r="G133" s="197"/>
      <c r="H133" s="197"/>
    </row>
    <row r="134" spans="1:8" ht="18.75" hidden="1" thickBot="1">
      <c r="A134" s="203"/>
      <c r="B134" s="229"/>
      <c r="C134" s="204" t="s">
        <v>733</v>
      </c>
      <c r="D134" s="283">
        <v>0</v>
      </c>
      <c r="E134" s="221"/>
      <c r="F134" s="198"/>
      <c r="G134" s="197"/>
      <c r="H134" s="197"/>
    </row>
    <row r="135" spans="1:8" ht="18.75" hidden="1" thickBot="1">
      <c r="A135" s="203"/>
      <c r="B135" s="229"/>
      <c r="C135" s="204"/>
      <c r="D135" s="283">
        <v>0</v>
      </c>
      <c r="E135" s="221"/>
      <c r="F135" s="198"/>
      <c r="G135" s="197"/>
      <c r="H135" s="197"/>
    </row>
    <row r="136" spans="1:8" ht="18.75" hidden="1" thickBot="1">
      <c r="A136" s="203"/>
      <c r="B136" s="229"/>
      <c r="C136" s="204" t="s">
        <v>1</v>
      </c>
      <c r="D136" s="283">
        <v>0</v>
      </c>
      <c r="E136" s="221"/>
      <c r="F136" s="198"/>
      <c r="G136" s="197"/>
      <c r="H136" s="197"/>
    </row>
    <row r="137" spans="1:8" ht="18.75" hidden="1" thickBot="1">
      <c r="A137" s="203"/>
      <c r="B137" s="229"/>
      <c r="C137" s="204"/>
      <c r="D137" s="283">
        <v>0</v>
      </c>
      <c r="E137" s="221"/>
      <c r="F137" s="198"/>
      <c r="G137" s="197"/>
      <c r="H137" s="197"/>
    </row>
    <row r="138" spans="1:8" ht="18.75" hidden="1" thickBot="1">
      <c r="A138" s="203"/>
      <c r="B138" s="229"/>
      <c r="C138" s="204"/>
      <c r="D138" s="283">
        <v>0</v>
      </c>
      <c r="E138" s="221"/>
      <c r="F138" s="198"/>
      <c r="G138" s="197"/>
      <c r="H138" s="197"/>
    </row>
    <row r="139" spans="1:8" ht="19.5" thickBot="1">
      <c r="A139" s="203"/>
      <c r="B139" s="229"/>
      <c r="C139" s="212" t="s">
        <v>586</v>
      </c>
      <c r="D139" s="283">
        <v>0</v>
      </c>
      <c r="E139" s="221"/>
      <c r="F139" s="200">
        <f>SUM(D112:D132)</f>
        <v>27.294999999999998</v>
      </c>
      <c r="G139" s="197"/>
      <c r="H139" s="197"/>
    </row>
    <row r="140" spans="1:8" ht="18.75" thickBot="1">
      <c r="A140" s="444">
        <v>67</v>
      </c>
      <c r="B140" s="229">
        <v>109</v>
      </c>
      <c r="C140" s="225" t="s">
        <v>1288</v>
      </c>
      <c r="D140" s="283">
        <v>22.454</v>
      </c>
      <c r="E140" s="221">
        <f>SUM(D140:D142)</f>
        <v>47.454</v>
      </c>
      <c r="F140" s="200"/>
      <c r="G140" s="197"/>
      <c r="H140" s="197"/>
    </row>
    <row r="141" spans="1:9" ht="18.75" thickBot="1">
      <c r="A141" s="445"/>
      <c r="B141" s="229">
        <f>B140+1</f>
        <v>110</v>
      </c>
      <c r="C141" s="225" t="s">
        <v>1290</v>
      </c>
      <c r="D141" s="283">
        <v>13</v>
      </c>
      <c r="E141" s="221"/>
      <c r="F141" s="200"/>
      <c r="G141" s="197"/>
      <c r="H141" s="197"/>
      <c r="I141" s="6">
        <f>D143+D159+D177</f>
        <v>82.28999999999999</v>
      </c>
    </row>
    <row r="142" spans="1:9" ht="18.75" thickBot="1">
      <c r="A142" s="446"/>
      <c r="B142" s="229">
        <f>B141+1</f>
        <v>111</v>
      </c>
      <c r="C142" s="225" t="s">
        <v>1289</v>
      </c>
      <c r="D142" s="283">
        <v>12</v>
      </c>
      <c r="E142" s="221"/>
      <c r="F142" s="200"/>
      <c r="G142" s="197"/>
      <c r="H142" s="197"/>
      <c r="I142" s="6">
        <f>D144+D160+D178</f>
        <v>4.707000000000001</v>
      </c>
    </row>
    <row r="143" spans="1:9" ht="18.75" thickBot="1">
      <c r="A143" s="317"/>
      <c r="B143" s="229"/>
      <c r="C143" s="204" t="s">
        <v>551</v>
      </c>
      <c r="D143" s="318">
        <v>79.868</v>
      </c>
      <c r="E143" s="221"/>
      <c r="F143" s="200"/>
      <c r="G143" s="197"/>
      <c r="H143" s="197"/>
      <c r="I143" s="6">
        <f>I141+I142</f>
        <v>86.99699999999999</v>
      </c>
    </row>
    <row r="144" spans="1:8" ht="18.75" thickBot="1">
      <c r="A144" s="203"/>
      <c r="B144" s="229"/>
      <c r="C144" s="204" t="s">
        <v>552</v>
      </c>
      <c r="D144" s="209">
        <v>4.62</v>
      </c>
      <c r="E144" s="221"/>
      <c r="F144" s="198"/>
      <c r="G144" s="197"/>
      <c r="H144" s="197"/>
    </row>
    <row r="145" spans="1:8" ht="18.75" thickBot="1">
      <c r="A145" s="203"/>
      <c r="B145" s="229"/>
      <c r="C145" s="204" t="s">
        <v>668</v>
      </c>
      <c r="D145" s="283">
        <v>3149.397</v>
      </c>
      <c r="E145" s="221"/>
      <c r="F145" s="198"/>
      <c r="G145" s="197"/>
      <c r="H145" s="197"/>
    </row>
    <row r="146" spans="1:8" ht="18.75" thickBot="1">
      <c r="A146" s="203"/>
      <c r="B146" s="229"/>
      <c r="C146" s="210" t="s">
        <v>531</v>
      </c>
      <c r="D146" s="209"/>
      <c r="E146" s="221"/>
      <c r="F146" s="198">
        <f>SUM(D14:D145)</f>
        <v>84665.28799999999</v>
      </c>
      <c r="G146" s="197">
        <v>85179.842</v>
      </c>
      <c r="H146" s="198">
        <f>G146-F146</f>
        <v>514.5540000000183</v>
      </c>
    </row>
    <row r="147" spans="1:8" ht="18.75" thickBot="1">
      <c r="A147" s="350">
        <v>68</v>
      </c>
      <c r="B147" s="320">
        <v>112</v>
      </c>
      <c r="C147" s="256" t="s">
        <v>698</v>
      </c>
      <c r="D147" s="283">
        <v>1.54</v>
      </c>
      <c r="E147" s="221"/>
      <c r="F147" s="198"/>
      <c r="G147" s="197"/>
      <c r="H147" s="198"/>
    </row>
    <row r="148" spans="1:10" ht="18.75" thickBot="1">
      <c r="A148" s="420">
        <v>69</v>
      </c>
      <c r="B148" s="262">
        <f>B147+1</f>
        <v>113</v>
      </c>
      <c r="C148" s="253" t="s">
        <v>1374</v>
      </c>
      <c r="D148" s="283">
        <v>1.958</v>
      </c>
      <c r="E148" s="221"/>
      <c r="F148" s="198"/>
      <c r="G148" s="197"/>
      <c r="H148" s="198"/>
      <c r="J148" s="295"/>
    </row>
    <row r="149" spans="1:8" ht="18.75" thickBot="1">
      <c r="A149" s="421"/>
      <c r="B149" s="262">
        <f aca="true" t="shared" si="3" ref="B149:B158">B148+1</f>
        <v>114</v>
      </c>
      <c r="C149" s="348" t="s">
        <v>518</v>
      </c>
      <c r="D149" s="283">
        <v>1.895</v>
      </c>
      <c r="E149" s="221"/>
      <c r="F149" s="198"/>
      <c r="G149" s="197"/>
      <c r="H149" s="198"/>
    </row>
    <row r="150" spans="1:8" ht="18.75" thickBot="1">
      <c r="A150" s="421"/>
      <c r="B150" s="262">
        <f t="shared" si="3"/>
        <v>115</v>
      </c>
      <c r="C150" s="254" t="s">
        <v>1375</v>
      </c>
      <c r="D150" s="283">
        <v>0.457</v>
      </c>
      <c r="E150" s="221"/>
      <c r="F150" s="198"/>
      <c r="G150" s="197"/>
      <c r="H150" s="198"/>
    </row>
    <row r="151" spans="1:8" ht="18.75" thickBot="1">
      <c r="A151" s="421"/>
      <c r="B151" s="262">
        <f t="shared" si="3"/>
        <v>116</v>
      </c>
      <c r="C151" s="254" t="s">
        <v>114</v>
      </c>
      <c r="D151" s="283">
        <v>0.4</v>
      </c>
      <c r="E151" s="221"/>
      <c r="F151" s="198"/>
      <c r="G151" s="197"/>
      <c r="H151" s="198"/>
    </row>
    <row r="152" spans="1:8" ht="18.75" thickBot="1">
      <c r="A152" s="422"/>
      <c r="B152" s="262">
        <f t="shared" si="3"/>
        <v>117</v>
      </c>
      <c r="C152" s="255" t="s">
        <v>115</v>
      </c>
      <c r="D152" s="283">
        <v>0.88</v>
      </c>
      <c r="E152" s="221"/>
      <c r="F152" s="198"/>
      <c r="G152" s="197"/>
      <c r="H152" s="198"/>
    </row>
    <row r="153" spans="1:8" ht="18.75" thickBot="1">
      <c r="A153" s="420">
        <v>70</v>
      </c>
      <c r="B153" s="262">
        <f t="shared" si="3"/>
        <v>118</v>
      </c>
      <c r="C153" s="305" t="s">
        <v>754</v>
      </c>
      <c r="D153" s="283">
        <v>0</v>
      </c>
      <c r="E153" s="224">
        <f>SUM(D153:D155)</f>
        <v>31</v>
      </c>
      <c r="F153" s="198"/>
      <c r="G153" s="197"/>
      <c r="H153" s="198"/>
    </row>
    <row r="154" spans="1:8" ht="18.75" thickBot="1">
      <c r="A154" s="421"/>
      <c r="B154" s="262">
        <f t="shared" si="3"/>
        <v>119</v>
      </c>
      <c r="C154" s="254" t="s">
        <v>756</v>
      </c>
      <c r="D154" s="283">
        <v>8</v>
      </c>
      <c r="E154" s="224"/>
      <c r="F154" s="198"/>
      <c r="G154" s="197"/>
      <c r="H154" s="198"/>
    </row>
    <row r="155" spans="1:8" ht="18.75" thickBot="1">
      <c r="A155" s="422"/>
      <c r="B155" s="262">
        <f t="shared" si="3"/>
        <v>120</v>
      </c>
      <c r="C155" s="255" t="s">
        <v>759</v>
      </c>
      <c r="D155" s="283">
        <v>23</v>
      </c>
      <c r="E155" s="224"/>
      <c r="F155" s="198"/>
      <c r="G155" s="197"/>
      <c r="H155" s="198"/>
    </row>
    <row r="156" spans="1:8" ht="18.75" thickBot="1">
      <c r="A156" s="350">
        <v>71</v>
      </c>
      <c r="B156" s="262">
        <f t="shared" si="3"/>
        <v>121</v>
      </c>
      <c r="C156" s="257" t="s">
        <v>142</v>
      </c>
      <c r="D156" s="283">
        <v>116</v>
      </c>
      <c r="E156" s="224"/>
      <c r="F156" s="198"/>
      <c r="G156" s="197"/>
      <c r="H156" s="198"/>
    </row>
    <row r="157" spans="1:8" ht="18.75" thickBot="1">
      <c r="A157" s="350">
        <v>72</v>
      </c>
      <c r="B157" s="262">
        <f t="shared" si="3"/>
        <v>122</v>
      </c>
      <c r="C157" s="256" t="s">
        <v>929</v>
      </c>
      <c r="D157" s="365">
        <v>63</v>
      </c>
      <c r="E157" s="224"/>
      <c r="F157" s="198"/>
      <c r="G157" s="197"/>
      <c r="H157" s="198"/>
    </row>
    <row r="158" spans="1:8" ht="18.75" thickBot="1">
      <c r="A158" s="284">
        <v>73</v>
      </c>
      <c r="B158" s="262">
        <f t="shared" si="3"/>
        <v>123</v>
      </c>
      <c r="C158" s="300" t="s">
        <v>279</v>
      </c>
      <c r="D158" s="283">
        <v>0.241</v>
      </c>
      <c r="E158" s="224"/>
      <c r="F158" s="198"/>
      <c r="G158" s="197"/>
      <c r="H158" s="198"/>
    </row>
    <row r="159" spans="1:8" ht="18.75" thickBot="1">
      <c r="A159" s="332"/>
      <c r="B159" s="229"/>
      <c r="C159" s="204" t="s">
        <v>553</v>
      </c>
      <c r="D159" s="318">
        <v>1.279</v>
      </c>
      <c r="E159" s="224"/>
      <c r="F159" s="198"/>
      <c r="G159" s="197"/>
      <c r="H159" s="198"/>
    </row>
    <row r="160" spans="1:8" ht="18.75" thickBot="1">
      <c r="A160" s="203"/>
      <c r="B160" s="229"/>
      <c r="C160" s="204" t="s">
        <v>552</v>
      </c>
      <c r="D160" s="209">
        <v>0.046</v>
      </c>
      <c r="E160" s="221"/>
      <c r="F160" s="198"/>
      <c r="G160" s="197"/>
      <c r="H160" s="198"/>
    </row>
    <row r="161" spans="1:8" ht="18.75" thickBot="1">
      <c r="A161" s="203"/>
      <c r="B161" s="229"/>
      <c r="C161" s="204" t="s">
        <v>668</v>
      </c>
      <c r="D161" s="283">
        <v>205.727</v>
      </c>
      <c r="E161" s="221"/>
      <c r="F161" s="198"/>
      <c r="G161" s="197"/>
      <c r="H161" s="198"/>
    </row>
    <row r="162" spans="1:8" ht="18.75" thickBot="1">
      <c r="A162" s="203"/>
      <c r="B162" s="229"/>
      <c r="C162" s="210" t="s">
        <v>532</v>
      </c>
      <c r="D162" s="209"/>
      <c r="E162" s="221"/>
      <c r="F162" s="198">
        <f>SUM(D147:D161)</f>
        <v>424.423</v>
      </c>
      <c r="G162" s="197">
        <v>448.422</v>
      </c>
      <c r="H162" s="198">
        <f>G162-F162</f>
        <v>23.999000000000024</v>
      </c>
    </row>
    <row r="163" spans="1:8" ht="18.75" thickBot="1">
      <c r="A163" s="350">
        <v>74</v>
      </c>
      <c r="B163" s="320">
        <v>124</v>
      </c>
      <c r="C163" s="206" t="s">
        <v>1352</v>
      </c>
      <c r="D163" s="283">
        <v>1.15</v>
      </c>
      <c r="E163" s="221"/>
      <c r="F163" s="198"/>
      <c r="G163" s="197"/>
      <c r="H163" s="198"/>
    </row>
    <row r="164" spans="1:8" ht="18.75" thickBot="1">
      <c r="A164" s="350">
        <v>75</v>
      </c>
      <c r="B164" s="229">
        <f aca="true" t="shared" si="4" ref="B164:B176">B163+1</f>
        <v>125</v>
      </c>
      <c r="C164" s="256" t="s">
        <v>95</v>
      </c>
      <c r="D164" s="283">
        <v>45</v>
      </c>
      <c r="E164" s="221"/>
      <c r="F164" s="198"/>
      <c r="G164" s="197"/>
      <c r="H164" s="198"/>
    </row>
    <row r="165" spans="1:8" ht="18.75" thickBot="1">
      <c r="A165" s="420">
        <v>76</v>
      </c>
      <c r="B165" s="262">
        <f t="shared" si="4"/>
        <v>126</v>
      </c>
      <c r="C165" s="253" t="s">
        <v>760</v>
      </c>
      <c r="D165" s="283">
        <v>125</v>
      </c>
      <c r="E165" s="224">
        <f>SUM(D165:D172)</f>
        <v>302.354</v>
      </c>
      <c r="F165" s="198"/>
      <c r="G165" s="197"/>
      <c r="H165" s="198"/>
    </row>
    <row r="166" spans="1:8" ht="18.75" thickBot="1">
      <c r="A166" s="421"/>
      <c r="B166" s="262">
        <f t="shared" si="4"/>
        <v>127</v>
      </c>
      <c r="C166" s="255" t="s">
        <v>761</v>
      </c>
      <c r="D166" s="283">
        <v>165</v>
      </c>
      <c r="E166" s="224"/>
      <c r="F166" s="198"/>
      <c r="G166" s="197"/>
      <c r="H166" s="198"/>
    </row>
    <row r="167" spans="1:8" ht="18.75" thickBot="1">
      <c r="A167" s="436">
        <v>77</v>
      </c>
      <c r="B167" s="262">
        <f t="shared" si="4"/>
        <v>128</v>
      </c>
      <c r="C167" s="305" t="s">
        <v>521</v>
      </c>
      <c r="D167" s="283">
        <v>1.144</v>
      </c>
      <c r="E167" s="224"/>
      <c r="F167" s="198"/>
      <c r="G167" s="197"/>
      <c r="H167" s="198"/>
    </row>
    <row r="168" spans="1:8" ht="18.75" thickBot="1">
      <c r="A168" s="437"/>
      <c r="B168" s="262">
        <f t="shared" si="4"/>
        <v>129</v>
      </c>
      <c r="C168" s="265" t="s">
        <v>522</v>
      </c>
      <c r="D168" s="283">
        <v>0.471</v>
      </c>
      <c r="E168" s="224"/>
      <c r="F168" s="198"/>
      <c r="G168" s="197"/>
      <c r="H168" s="198"/>
    </row>
    <row r="169" spans="1:8" ht="18.75" thickBot="1">
      <c r="A169" s="344"/>
      <c r="B169" s="262"/>
      <c r="C169" s="304" t="s">
        <v>116</v>
      </c>
      <c r="D169" s="283">
        <v>0</v>
      </c>
      <c r="E169" s="224"/>
      <c r="F169" s="198"/>
      <c r="G169" s="197"/>
      <c r="H169" s="198"/>
    </row>
    <row r="170" spans="1:8" ht="18.75" thickBot="1">
      <c r="A170" s="436">
        <v>78</v>
      </c>
      <c r="B170" s="262">
        <f>B168+1</f>
        <v>130</v>
      </c>
      <c r="C170" s="253" t="s">
        <v>424</v>
      </c>
      <c r="D170" s="283">
        <v>1.662</v>
      </c>
      <c r="E170" s="224"/>
      <c r="F170" s="198"/>
      <c r="G170" s="197"/>
      <c r="H170" s="198"/>
    </row>
    <row r="171" spans="1:8" ht="18.75" thickBot="1">
      <c r="A171" s="437"/>
      <c r="B171" s="262">
        <f t="shared" si="4"/>
        <v>131</v>
      </c>
      <c r="C171" s="255" t="s">
        <v>425</v>
      </c>
      <c r="D171" s="283">
        <v>1.077</v>
      </c>
      <c r="E171" s="224"/>
      <c r="F171" s="198"/>
      <c r="G171" s="197"/>
      <c r="H171" s="198"/>
    </row>
    <row r="172" spans="1:8" ht="18.75" thickBot="1">
      <c r="A172" s="288">
        <v>79</v>
      </c>
      <c r="B172" s="262">
        <f t="shared" si="4"/>
        <v>132</v>
      </c>
      <c r="C172" s="257" t="s">
        <v>156</v>
      </c>
      <c r="D172" s="283">
        <v>8</v>
      </c>
      <c r="E172" s="224"/>
      <c r="F172" s="198"/>
      <c r="G172" s="197"/>
      <c r="H172" s="198"/>
    </row>
    <row r="173" spans="1:8" ht="18.75" thickBot="1">
      <c r="A173" s="441">
        <v>80</v>
      </c>
      <c r="B173" s="262">
        <f t="shared" si="4"/>
        <v>133</v>
      </c>
      <c r="C173" s="206" t="s">
        <v>1215</v>
      </c>
      <c r="D173" s="283">
        <v>7</v>
      </c>
      <c r="E173" s="224"/>
      <c r="F173" s="198"/>
      <c r="G173" s="197"/>
      <c r="H173" s="198"/>
    </row>
    <row r="174" spans="1:8" ht="18.75" thickBot="1">
      <c r="A174" s="443"/>
      <c r="B174" s="262">
        <f t="shared" si="4"/>
        <v>134</v>
      </c>
      <c r="C174" s="206" t="s">
        <v>1216</v>
      </c>
      <c r="D174" s="283">
        <v>47</v>
      </c>
      <c r="E174" s="224"/>
      <c r="F174" s="198"/>
      <c r="G174" s="197"/>
      <c r="H174" s="198"/>
    </row>
    <row r="175" spans="1:8" ht="18.75" thickBot="1">
      <c r="A175" s="271">
        <v>19</v>
      </c>
      <c r="B175" s="262">
        <f t="shared" si="4"/>
        <v>135</v>
      </c>
      <c r="C175" s="206" t="s">
        <v>442</v>
      </c>
      <c r="D175" s="283">
        <v>0.754</v>
      </c>
      <c r="E175" s="224">
        <f>D175+D176</f>
        <v>1.906</v>
      </c>
      <c r="F175" s="198"/>
      <c r="G175" s="197"/>
      <c r="H175" s="198"/>
    </row>
    <row r="176" spans="1:8" ht="18.75" thickBot="1">
      <c r="A176" s="271">
        <v>20</v>
      </c>
      <c r="B176" s="262">
        <f t="shared" si="4"/>
        <v>136</v>
      </c>
      <c r="C176" s="206" t="s">
        <v>443</v>
      </c>
      <c r="D176" s="283">
        <v>1.152</v>
      </c>
      <c r="E176" s="224"/>
      <c r="F176" s="198"/>
      <c r="G176" s="197"/>
      <c r="H176" s="198"/>
    </row>
    <row r="177" spans="1:8" ht="18.75" thickBot="1">
      <c r="A177" s="322"/>
      <c r="B177" s="229"/>
      <c r="C177" s="204" t="s">
        <v>553</v>
      </c>
      <c r="D177" s="318">
        <v>1.143</v>
      </c>
      <c r="E177" s="224"/>
      <c r="F177" s="198"/>
      <c r="G177" s="197"/>
      <c r="H177" s="198"/>
    </row>
    <row r="178" spans="1:8" ht="18.75" thickBot="1">
      <c r="A178" s="203"/>
      <c r="B178" s="229"/>
      <c r="C178" s="204" t="s">
        <v>552</v>
      </c>
      <c r="D178" s="209">
        <v>0.041</v>
      </c>
      <c r="E178" s="221"/>
      <c r="F178" s="198"/>
      <c r="G178" s="197"/>
      <c r="H178" s="198"/>
    </row>
    <row r="179" spans="1:8" ht="18.75" thickBot="1">
      <c r="A179" s="203"/>
      <c r="B179" s="229"/>
      <c r="C179" s="204" t="s">
        <v>668</v>
      </c>
      <c r="D179" s="283">
        <v>60.676</v>
      </c>
      <c r="E179" s="221"/>
      <c r="F179" s="198"/>
      <c r="G179" s="197"/>
      <c r="H179" s="198"/>
    </row>
    <row r="180" spans="1:9" ht="18.75" thickBot="1">
      <c r="A180" s="203"/>
      <c r="B180" s="229"/>
      <c r="C180" s="210" t="s">
        <v>533</v>
      </c>
      <c r="D180" s="205"/>
      <c r="E180" s="221"/>
      <c r="F180" s="198">
        <f>SUM(D163:D179)</f>
        <v>466.2699999999999</v>
      </c>
      <c r="G180" s="197">
        <v>489.732</v>
      </c>
      <c r="H180" s="198">
        <f>G180-F180</f>
        <v>23.462000000000103</v>
      </c>
      <c r="I180" s="6">
        <f>SUM(H146:H180)</f>
        <v>562.0150000000184</v>
      </c>
    </row>
    <row r="181" spans="1:8" ht="18.75" thickBot="1">
      <c r="A181" s="234">
        <v>1</v>
      </c>
      <c r="B181" s="233">
        <v>1</v>
      </c>
      <c r="C181" s="206" t="s">
        <v>48</v>
      </c>
      <c r="D181" s="283">
        <v>27</v>
      </c>
      <c r="E181" s="221"/>
      <c r="F181" s="198"/>
      <c r="G181" s="197"/>
      <c r="H181" s="198"/>
    </row>
    <row r="182" spans="1:8" ht="18.75" thickBot="1">
      <c r="A182" s="234">
        <v>2</v>
      </c>
      <c r="B182" s="233">
        <v>2</v>
      </c>
      <c r="C182" s="204" t="s">
        <v>1353</v>
      </c>
      <c r="D182" s="283">
        <v>1660</v>
      </c>
      <c r="E182" s="237"/>
      <c r="F182" s="198"/>
      <c r="G182" s="197"/>
      <c r="H182" s="198"/>
    </row>
    <row r="183" spans="1:8" ht="18.75" thickBot="1">
      <c r="A183" s="234">
        <v>3</v>
      </c>
      <c r="B183" s="233">
        <v>3</v>
      </c>
      <c r="C183" s="204" t="s">
        <v>1254</v>
      </c>
      <c r="D183" s="283">
        <v>49</v>
      </c>
      <c r="E183" s="237"/>
      <c r="F183" s="198"/>
      <c r="G183" s="197"/>
      <c r="H183" s="198"/>
    </row>
    <row r="184" spans="1:8" ht="18.75" thickBot="1">
      <c r="A184" s="234">
        <v>4</v>
      </c>
      <c r="B184" s="233">
        <v>4</v>
      </c>
      <c r="C184" s="326" t="s">
        <v>426</v>
      </c>
      <c r="D184" s="283">
        <v>0</v>
      </c>
      <c r="E184" s="221"/>
      <c r="F184" s="198"/>
      <c r="G184" s="197"/>
      <c r="H184" s="198"/>
    </row>
    <row r="185" spans="1:8" ht="18.75" thickBot="1">
      <c r="A185" s="234">
        <v>5</v>
      </c>
      <c r="B185" s="233">
        <v>5</v>
      </c>
      <c r="C185" s="206" t="s">
        <v>727</v>
      </c>
      <c r="D185" s="283">
        <v>23</v>
      </c>
      <c r="E185" s="237"/>
      <c r="F185" s="198"/>
      <c r="G185" s="197"/>
      <c r="H185" s="198"/>
    </row>
    <row r="186" spans="1:9" ht="18.75" thickBot="1">
      <c r="A186" s="234">
        <v>6</v>
      </c>
      <c r="B186" s="233">
        <v>6</v>
      </c>
      <c r="C186" s="311" t="s">
        <v>14</v>
      </c>
      <c r="D186" s="283">
        <v>0.337</v>
      </c>
      <c r="E186" s="221"/>
      <c r="F186" s="198"/>
      <c r="G186" s="197"/>
      <c r="H186" s="198"/>
      <c r="I186" s="6">
        <f>D190+D198</f>
        <v>7.5280000000000005</v>
      </c>
    </row>
    <row r="187" spans="1:9" ht="18.75" thickBot="1">
      <c r="A187" s="234">
        <v>7</v>
      </c>
      <c r="B187" s="233">
        <v>7</v>
      </c>
      <c r="C187" s="274" t="s">
        <v>200</v>
      </c>
      <c r="D187" s="283">
        <v>0</v>
      </c>
      <c r="E187" s="221"/>
      <c r="F187" s="198"/>
      <c r="G187" s="197"/>
      <c r="H187" s="198"/>
      <c r="I187" s="6">
        <f>D191+D199</f>
        <v>0.426</v>
      </c>
    </row>
    <row r="188" spans="1:9" ht="18.75" thickBot="1">
      <c r="A188" s="234"/>
      <c r="B188" s="233"/>
      <c r="C188" s="204" t="s">
        <v>669</v>
      </c>
      <c r="D188" s="283">
        <v>444.35</v>
      </c>
      <c r="E188" s="221"/>
      <c r="F188" s="198"/>
      <c r="G188" s="197"/>
      <c r="H188" s="198"/>
      <c r="I188" s="6">
        <f>I186+I187</f>
        <v>7.954000000000001</v>
      </c>
    </row>
    <row r="189" spans="1:8" ht="18.75" thickBot="1">
      <c r="A189" s="234">
        <v>8</v>
      </c>
      <c r="B189" s="233">
        <v>8</v>
      </c>
      <c r="C189" s="204" t="s">
        <v>384</v>
      </c>
      <c r="D189" s="283">
        <v>2.253</v>
      </c>
      <c r="E189" s="221"/>
      <c r="F189" s="198"/>
      <c r="G189" s="197"/>
      <c r="H189" s="198"/>
    </row>
    <row r="190" spans="1:8" ht="18.75" thickBot="1">
      <c r="A190" s="234"/>
      <c r="B190" s="233"/>
      <c r="C190" s="204" t="s">
        <v>553</v>
      </c>
      <c r="D190" s="318">
        <v>6.335</v>
      </c>
      <c r="E190" s="221"/>
      <c r="F190" s="198"/>
      <c r="G190" s="197"/>
      <c r="H190" s="198"/>
    </row>
    <row r="191" spans="1:8" ht="18.75" thickBot="1">
      <c r="A191" s="203"/>
      <c r="B191" s="229"/>
      <c r="C191" s="204" t="s">
        <v>552</v>
      </c>
      <c r="D191" s="209">
        <v>0.383</v>
      </c>
      <c r="E191" s="221"/>
      <c r="F191" s="198"/>
      <c r="G191" s="197"/>
      <c r="H191" s="198"/>
    </row>
    <row r="192" spans="1:9" ht="18.75" thickBot="1">
      <c r="A192" s="203"/>
      <c r="B192" s="229"/>
      <c r="C192" s="210" t="s">
        <v>535</v>
      </c>
      <c r="D192" s="209"/>
      <c r="E192" s="221"/>
      <c r="F192" s="246">
        <f>SUM(D181:D191)</f>
        <v>2212.658</v>
      </c>
      <c r="G192" s="197">
        <v>1932.328</v>
      </c>
      <c r="H192" s="198">
        <f>G192-F192</f>
        <v>-280.3299999999999</v>
      </c>
      <c r="I192">
        <f>SUM(H145:H192)</f>
        <v>281.6850000000185</v>
      </c>
    </row>
    <row r="193" spans="1:8" ht="18.75" thickBot="1">
      <c r="A193" s="203"/>
      <c r="B193" s="229"/>
      <c r="C193" s="204"/>
      <c r="D193" s="283"/>
      <c r="E193" s="221"/>
      <c r="F193" s="198"/>
      <c r="G193" s="197"/>
      <c r="H193" s="198"/>
    </row>
    <row r="194" spans="1:8" ht="18.75" thickBot="1">
      <c r="A194" s="234">
        <v>9</v>
      </c>
      <c r="B194" s="233">
        <v>9</v>
      </c>
      <c r="C194" s="206" t="s">
        <v>699</v>
      </c>
      <c r="D194" s="283">
        <v>2.201</v>
      </c>
      <c r="E194" s="221"/>
      <c r="F194" s="198"/>
      <c r="G194" s="197"/>
      <c r="H194" s="198"/>
    </row>
    <row r="195" spans="1:8" ht="18.75" thickBot="1">
      <c r="A195" s="234">
        <v>10</v>
      </c>
      <c r="B195" s="233">
        <v>10</v>
      </c>
      <c r="C195" s="206" t="s">
        <v>610</v>
      </c>
      <c r="D195" s="283">
        <v>1.05</v>
      </c>
      <c r="E195" s="221"/>
      <c r="F195" s="198"/>
      <c r="G195" s="197"/>
      <c r="H195" s="198"/>
    </row>
    <row r="196" spans="1:8" ht="18.75" thickBot="1">
      <c r="A196" s="234">
        <v>11</v>
      </c>
      <c r="B196" s="233">
        <v>11</v>
      </c>
      <c r="C196" s="206" t="s">
        <v>222</v>
      </c>
      <c r="D196" s="283">
        <v>0.595</v>
      </c>
      <c r="E196" s="221"/>
      <c r="F196" s="198"/>
      <c r="G196" s="197"/>
      <c r="H196" s="198"/>
    </row>
    <row r="197" spans="1:8" ht="18.75" thickBot="1">
      <c r="A197" s="270">
        <v>1</v>
      </c>
      <c r="B197" s="233">
        <v>12</v>
      </c>
      <c r="C197" s="206" t="s">
        <v>693</v>
      </c>
      <c r="D197" s="283">
        <v>0</v>
      </c>
      <c r="E197" s="221"/>
      <c r="F197" s="198"/>
      <c r="G197" s="197"/>
      <c r="H197" s="198"/>
    </row>
    <row r="198" spans="1:8" ht="18.75" thickBot="1">
      <c r="A198" s="319"/>
      <c r="B198" s="320"/>
      <c r="C198" s="204" t="s">
        <v>553</v>
      </c>
      <c r="D198" s="318">
        <v>1.193</v>
      </c>
      <c r="E198" s="221"/>
      <c r="F198" s="198"/>
      <c r="G198" s="197"/>
      <c r="H198" s="198"/>
    </row>
    <row r="199" spans="1:8" ht="18.75" thickBot="1">
      <c r="A199" s="203"/>
      <c r="B199" s="229"/>
      <c r="C199" s="204" t="s">
        <v>552</v>
      </c>
      <c r="D199" s="209">
        <v>0.043</v>
      </c>
      <c r="E199" s="221"/>
      <c r="F199" s="198"/>
      <c r="G199" s="197"/>
      <c r="H199" s="198"/>
    </row>
    <row r="200" spans="1:8" ht="18.75" thickBot="1">
      <c r="A200" s="203"/>
      <c r="B200" s="229"/>
      <c r="C200" s="204" t="s">
        <v>795</v>
      </c>
      <c r="D200" s="283">
        <v>74.87</v>
      </c>
      <c r="E200" s="221"/>
      <c r="F200" s="198"/>
      <c r="G200" s="197"/>
      <c r="H200" s="198"/>
    </row>
    <row r="201" spans="1:9" ht="18.75" thickBot="1">
      <c r="A201" s="203"/>
      <c r="B201" s="229"/>
      <c r="C201" s="210" t="s">
        <v>281</v>
      </c>
      <c r="D201" s="209"/>
      <c r="E201" s="221"/>
      <c r="F201" s="198">
        <f>SUM(D193:D200)</f>
        <v>79.952</v>
      </c>
      <c r="G201" s="197">
        <v>60</v>
      </c>
      <c r="H201" s="198">
        <f>G201-F201</f>
        <v>-19.951999999999998</v>
      </c>
      <c r="I201" s="6">
        <f>SUM(H146:H201)</f>
        <v>261.7330000000185</v>
      </c>
    </row>
    <row r="202" spans="1:8" ht="18.75" thickBot="1">
      <c r="A202" s="234">
        <v>1</v>
      </c>
      <c r="B202" s="229">
        <v>1</v>
      </c>
      <c r="C202" s="220" t="s">
        <v>625</v>
      </c>
      <c r="D202" s="283">
        <v>19</v>
      </c>
      <c r="E202" s="221"/>
      <c r="F202" s="198"/>
      <c r="G202" s="197"/>
      <c r="H202" s="198"/>
    </row>
    <row r="203" spans="1:8" ht="18.75" thickBot="1">
      <c r="A203" s="234">
        <v>2</v>
      </c>
      <c r="B203" s="229">
        <f>B202+1</f>
        <v>2</v>
      </c>
      <c r="C203" s="263" t="s">
        <v>1246</v>
      </c>
      <c r="D203" s="283">
        <v>3</v>
      </c>
      <c r="E203" s="221"/>
      <c r="F203" s="198"/>
      <c r="G203" s="197"/>
      <c r="H203" s="198"/>
    </row>
    <row r="204" spans="1:8" ht="18.75" thickBot="1">
      <c r="A204" s="420">
        <v>3</v>
      </c>
      <c r="B204" s="229">
        <f aca="true" t="shared" si="5" ref="B204:B244">B203+1</f>
        <v>3</v>
      </c>
      <c r="C204" s="253" t="s">
        <v>1314</v>
      </c>
      <c r="D204" s="283">
        <v>380</v>
      </c>
      <c r="E204" s="221">
        <f>D204+D205+D206</f>
        <v>624</v>
      </c>
      <c r="F204" s="198"/>
      <c r="G204" s="197"/>
      <c r="H204" s="198"/>
    </row>
    <row r="205" spans="1:8" ht="18.75" thickBot="1">
      <c r="A205" s="421"/>
      <c r="B205" s="229">
        <f t="shared" si="5"/>
        <v>4</v>
      </c>
      <c r="C205" s="253" t="s">
        <v>762</v>
      </c>
      <c r="D205" s="283">
        <v>94</v>
      </c>
      <c r="E205" s="221"/>
      <c r="F205" s="198"/>
      <c r="G205" s="197"/>
      <c r="H205" s="198"/>
    </row>
    <row r="206" spans="1:8" ht="18.75" thickBot="1">
      <c r="A206" s="422"/>
      <c r="B206" s="229">
        <f t="shared" si="5"/>
        <v>5</v>
      </c>
      <c r="C206" s="255" t="s">
        <v>763</v>
      </c>
      <c r="D206" s="283">
        <v>150</v>
      </c>
      <c r="E206" s="221"/>
      <c r="F206" s="198"/>
      <c r="G206" s="197"/>
      <c r="H206" s="198"/>
    </row>
    <row r="207" spans="1:8" ht="18.75" thickBot="1">
      <c r="A207" s="299">
        <v>4</v>
      </c>
      <c r="B207" s="229">
        <f t="shared" si="5"/>
        <v>6</v>
      </c>
      <c r="C207" s="274" t="s">
        <v>877</v>
      </c>
      <c r="D207" s="283">
        <v>15</v>
      </c>
      <c r="E207" s="221"/>
      <c r="F207" s="198"/>
      <c r="G207" s="197"/>
      <c r="H207" s="198"/>
    </row>
    <row r="208" spans="1:8" ht="18.75" thickBot="1">
      <c r="A208" s="234">
        <v>5</v>
      </c>
      <c r="B208" s="229">
        <f t="shared" si="5"/>
        <v>7</v>
      </c>
      <c r="C208" s="297" t="s">
        <v>162</v>
      </c>
      <c r="D208" s="283">
        <v>16</v>
      </c>
      <c r="E208" s="221"/>
      <c r="F208" s="198"/>
      <c r="G208" s="197"/>
      <c r="H208" s="198"/>
    </row>
    <row r="209" spans="1:8" ht="18.75" thickBot="1">
      <c r="A209" s="420">
        <v>6</v>
      </c>
      <c r="B209" s="229">
        <f t="shared" si="5"/>
        <v>8</v>
      </c>
      <c r="C209" s="253" t="s">
        <v>626</v>
      </c>
      <c r="D209" s="283">
        <v>3.5</v>
      </c>
      <c r="E209" s="221"/>
      <c r="F209" s="198"/>
      <c r="G209" s="197"/>
      <c r="H209" s="198"/>
    </row>
    <row r="210" spans="1:8" ht="18.75" thickBot="1">
      <c r="A210" s="422"/>
      <c r="B210" s="229">
        <f t="shared" si="5"/>
        <v>9</v>
      </c>
      <c r="C210" s="265" t="s">
        <v>598</v>
      </c>
      <c r="D210" s="283">
        <v>4</v>
      </c>
      <c r="E210" s="221"/>
      <c r="F210" s="198"/>
      <c r="G210" s="197"/>
      <c r="H210" s="198"/>
    </row>
    <row r="211" spans="1:8" ht="18.75" thickBot="1">
      <c r="A211" s="288">
        <v>7</v>
      </c>
      <c r="B211" s="229">
        <f t="shared" si="5"/>
        <v>10</v>
      </c>
      <c r="C211" s="274" t="s">
        <v>102</v>
      </c>
      <c r="D211" s="283">
        <v>14</v>
      </c>
      <c r="E211" s="221"/>
      <c r="F211" s="198"/>
      <c r="G211" s="197"/>
      <c r="H211" s="198"/>
    </row>
    <row r="212" spans="1:8" ht="18.75" thickBot="1">
      <c r="A212" s="287">
        <v>8</v>
      </c>
      <c r="B212" s="229">
        <f t="shared" si="5"/>
        <v>11</v>
      </c>
      <c r="C212" s="304" t="s">
        <v>450</v>
      </c>
      <c r="D212" s="283">
        <v>41</v>
      </c>
      <c r="E212" s="221"/>
      <c r="F212" s="198"/>
      <c r="G212" s="197"/>
      <c r="H212" s="198"/>
    </row>
    <row r="213" spans="1:8" ht="18.75" thickBot="1">
      <c r="A213" s="245">
        <v>9</v>
      </c>
      <c r="B213" s="229">
        <f t="shared" si="5"/>
        <v>12</v>
      </c>
      <c r="C213" s="253" t="s">
        <v>274</v>
      </c>
      <c r="D213" s="283">
        <v>85</v>
      </c>
      <c r="E213" s="221">
        <f>D213+D214+D215+D216</f>
        <v>449</v>
      </c>
      <c r="F213" s="198"/>
      <c r="G213" s="197"/>
      <c r="H213" s="198"/>
    </row>
    <row r="214" spans="1:8" ht="18.75" thickBot="1">
      <c r="A214" s="241"/>
      <c r="B214" s="229">
        <f t="shared" si="5"/>
        <v>13</v>
      </c>
      <c r="C214" s="254" t="s">
        <v>275</v>
      </c>
      <c r="D214" s="283">
        <v>120</v>
      </c>
      <c r="E214" s="221"/>
      <c r="F214" s="198"/>
      <c r="G214" s="197"/>
      <c r="H214" s="198"/>
    </row>
    <row r="215" spans="1:8" ht="18.75" thickBot="1">
      <c r="A215" s="241"/>
      <c r="B215" s="229">
        <f t="shared" si="5"/>
        <v>14</v>
      </c>
      <c r="C215" s="254" t="s">
        <v>712</v>
      </c>
      <c r="D215" s="283">
        <v>165</v>
      </c>
      <c r="E215" s="221"/>
      <c r="F215" s="198"/>
      <c r="G215" s="197"/>
      <c r="H215" s="198"/>
    </row>
    <row r="216" spans="1:8" ht="18.75" thickBot="1">
      <c r="A216" s="241"/>
      <c r="B216" s="229">
        <f t="shared" si="5"/>
        <v>15</v>
      </c>
      <c r="C216" s="265" t="s">
        <v>702</v>
      </c>
      <c r="D216" s="283">
        <v>79</v>
      </c>
      <c r="E216" s="221"/>
      <c r="F216" s="198"/>
      <c r="G216" s="197"/>
      <c r="H216" s="198"/>
    </row>
    <row r="217" spans="1:8" ht="18.75" thickBot="1">
      <c r="A217" s="306"/>
      <c r="B217" s="229">
        <f t="shared" si="5"/>
        <v>16</v>
      </c>
      <c r="C217" s="253" t="s">
        <v>627</v>
      </c>
      <c r="D217" s="283">
        <v>37</v>
      </c>
      <c r="E217" s="221">
        <f>D217+D218+D219+D220</f>
        <v>215</v>
      </c>
      <c r="F217" s="198"/>
      <c r="G217" s="197"/>
      <c r="H217" s="198"/>
    </row>
    <row r="218" spans="1:8" ht="18.75" thickBot="1">
      <c r="A218" s="292"/>
      <c r="B218" s="229">
        <f t="shared" si="5"/>
        <v>17</v>
      </c>
      <c r="C218" s="254" t="s">
        <v>701</v>
      </c>
      <c r="D218" s="283">
        <v>92</v>
      </c>
      <c r="E218" s="221"/>
      <c r="F218" s="198"/>
      <c r="G218" s="197"/>
      <c r="H218" s="198"/>
    </row>
    <row r="219" spans="1:8" ht="18.75" thickBot="1">
      <c r="A219" s="292">
        <v>10</v>
      </c>
      <c r="B219" s="229">
        <f t="shared" si="5"/>
        <v>18</v>
      </c>
      <c r="C219" s="254" t="s">
        <v>713</v>
      </c>
      <c r="D219" s="283">
        <v>39</v>
      </c>
      <c r="E219" s="221"/>
      <c r="F219" s="198"/>
      <c r="G219" s="197"/>
      <c r="H219" s="198"/>
    </row>
    <row r="220" spans="1:8" ht="18.75" thickBot="1">
      <c r="A220" s="293"/>
      <c r="B220" s="229">
        <f t="shared" si="5"/>
        <v>19</v>
      </c>
      <c r="C220" s="265" t="s">
        <v>704</v>
      </c>
      <c r="D220" s="283">
        <v>47</v>
      </c>
      <c r="E220" s="221"/>
      <c r="F220" s="198"/>
      <c r="G220" s="197"/>
      <c r="H220" s="198"/>
    </row>
    <row r="221" spans="1:8" ht="18.75" thickBot="1">
      <c r="A221" s="420">
        <v>11</v>
      </c>
      <c r="B221" s="229">
        <f t="shared" si="5"/>
        <v>20</v>
      </c>
      <c r="C221" s="327" t="s">
        <v>675</v>
      </c>
      <c r="D221" s="283">
        <v>36</v>
      </c>
      <c r="E221" s="221"/>
      <c r="F221" s="198"/>
      <c r="G221" s="197"/>
      <c r="H221" s="198"/>
    </row>
    <row r="222" spans="1:8" ht="18.75" thickBot="1">
      <c r="A222" s="422"/>
      <c r="B222" s="229">
        <f t="shared" si="5"/>
        <v>21</v>
      </c>
      <c r="C222" s="328" t="s">
        <v>674</v>
      </c>
      <c r="D222" s="283">
        <v>17</v>
      </c>
      <c r="E222" s="221"/>
      <c r="F222" s="198"/>
      <c r="G222" s="197"/>
      <c r="H222" s="198"/>
    </row>
    <row r="223" spans="1:8" ht="18.75" thickBot="1">
      <c r="A223" s="287">
        <v>12</v>
      </c>
      <c r="B223" s="229">
        <f t="shared" si="5"/>
        <v>22</v>
      </c>
      <c r="C223" s="304" t="s">
        <v>446</v>
      </c>
      <c r="D223" s="283">
        <v>42</v>
      </c>
      <c r="E223" s="221"/>
      <c r="F223" s="198"/>
      <c r="G223" s="197"/>
      <c r="H223" s="198"/>
    </row>
    <row r="224" spans="1:8" ht="18.75" thickBot="1">
      <c r="A224" s="420">
        <v>13</v>
      </c>
      <c r="B224" s="229">
        <f t="shared" si="5"/>
        <v>23</v>
      </c>
      <c r="C224" s="305" t="s">
        <v>700</v>
      </c>
      <c r="D224" s="283">
        <v>3</v>
      </c>
      <c r="E224" s="221"/>
      <c r="F224" s="198"/>
      <c r="G224" s="197"/>
      <c r="H224" s="198"/>
    </row>
    <row r="225" spans="1:8" ht="18.75" thickBot="1">
      <c r="A225" s="422"/>
      <c r="B225" s="229">
        <f t="shared" si="5"/>
        <v>24</v>
      </c>
      <c r="C225" s="255" t="s">
        <v>1392</v>
      </c>
      <c r="D225" s="283">
        <v>4</v>
      </c>
      <c r="E225" s="221"/>
      <c r="F225" s="198"/>
      <c r="G225" s="197"/>
      <c r="H225" s="198"/>
    </row>
    <row r="226" spans="1:8" ht="18.75" thickBot="1">
      <c r="A226" s="234">
        <v>14</v>
      </c>
      <c r="B226" s="229">
        <f t="shared" si="5"/>
        <v>25</v>
      </c>
      <c r="C226" s="264" t="s">
        <v>1359</v>
      </c>
      <c r="D226" s="283">
        <v>2</v>
      </c>
      <c r="E226" s="221"/>
      <c r="F226" s="198"/>
      <c r="G226" s="197"/>
      <c r="H226" s="198"/>
    </row>
    <row r="227" spans="1:8" ht="18.75" thickBot="1">
      <c r="A227" s="234">
        <v>15</v>
      </c>
      <c r="B227" s="229">
        <f t="shared" si="5"/>
        <v>26</v>
      </c>
      <c r="C227" s="204" t="s">
        <v>1360</v>
      </c>
      <c r="D227" s="283">
        <v>10</v>
      </c>
      <c r="E227" s="221"/>
      <c r="F227" s="198"/>
      <c r="G227" s="197"/>
      <c r="H227" s="198"/>
    </row>
    <row r="228" spans="1:8" ht="18.75" thickBot="1">
      <c r="A228" s="234">
        <v>16</v>
      </c>
      <c r="B228" s="229">
        <f t="shared" si="5"/>
        <v>27</v>
      </c>
      <c r="C228" s="206" t="s">
        <v>635</v>
      </c>
      <c r="D228" s="283">
        <v>2.5</v>
      </c>
      <c r="E228" s="221"/>
      <c r="F228" s="198"/>
      <c r="G228" s="197"/>
      <c r="H228" s="198"/>
    </row>
    <row r="229" spans="1:8" ht="18.75" thickBot="1">
      <c r="A229" s="234">
        <v>17</v>
      </c>
      <c r="B229" s="229">
        <f t="shared" si="5"/>
        <v>28</v>
      </c>
      <c r="C229" s="263" t="s">
        <v>984</v>
      </c>
      <c r="D229" s="283">
        <v>23</v>
      </c>
      <c r="E229" s="221"/>
      <c r="F229" s="198"/>
      <c r="G229" s="197"/>
      <c r="H229" s="198"/>
    </row>
    <row r="230" spans="1:8" ht="18.75" thickBot="1">
      <c r="A230" s="420">
        <v>18</v>
      </c>
      <c r="B230" s="229">
        <f t="shared" si="5"/>
        <v>29</v>
      </c>
      <c r="C230" s="253" t="s">
        <v>543</v>
      </c>
      <c r="D230" s="283">
        <v>41</v>
      </c>
      <c r="E230" s="221"/>
      <c r="F230" s="198"/>
      <c r="G230" s="197"/>
      <c r="H230" s="198"/>
    </row>
    <row r="231" spans="1:8" ht="18.75" thickBot="1">
      <c r="A231" s="422"/>
      <c r="B231" s="229">
        <f t="shared" si="5"/>
        <v>30</v>
      </c>
      <c r="C231" s="255" t="s">
        <v>542</v>
      </c>
      <c r="D231" s="283">
        <v>18</v>
      </c>
      <c r="E231" s="221"/>
      <c r="F231" s="198"/>
      <c r="G231" s="197"/>
      <c r="H231" s="198"/>
    </row>
    <row r="232" spans="1:8" ht="18.75" thickBot="1">
      <c r="A232" s="234">
        <v>19</v>
      </c>
      <c r="B232" s="229">
        <f t="shared" si="5"/>
        <v>31</v>
      </c>
      <c r="C232" s="257" t="s">
        <v>1063</v>
      </c>
      <c r="D232" s="283">
        <v>86</v>
      </c>
      <c r="E232" s="221"/>
      <c r="F232" s="198"/>
      <c r="G232" s="197"/>
      <c r="H232" s="198"/>
    </row>
    <row r="233" spans="1:8" ht="18.75" thickBot="1">
      <c r="A233" s="234">
        <v>20</v>
      </c>
      <c r="B233" s="229">
        <f t="shared" si="5"/>
        <v>32</v>
      </c>
      <c r="C233" s="206" t="s">
        <v>1409</v>
      </c>
      <c r="D233" s="283">
        <v>2.5</v>
      </c>
      <c r="E233" s="221"/>
      <c r="F233" s="198"/>
      <c r="G233" s="197"/>
      <c r="H233" s="198"/>
    </row>
    <row r="234" spans="1:8" ht="18.75" thickBot="1">
      <c r="A234" s="234">
        <v>21</v>
      </c>
      <c r="B234" s="229">
        <f t="shared" si="5"/>
        <v>33</v>
      </c>
      <c r="C234" s="204" t="s">
        <v>147</v>
      </c>
      <c r="D234" s="283">
        <v>341</v>
      </c>
      <c r="E234" s="221"/>
      <c r="F234" s="198"/>
      <c r="G234" s="197"/>
      <c r="H234" s="246"/>
    </row>
    <row r="235" spans="1:8" ht="18.75" thickBot="1">
      <c r="A235" s="234">
        <v>22</v>
      </c>
      <c r="B235" s="229">
        <f t="shared" si="5"/>
        <v>34</v>
      </c>
      <c r="C235" s="206" t="s">
        <v>873</v>
      </c>
      <c r="D235" s="283">
        <v>2</v>
      </c>
      <c r="E235" s="221"/>
      <c r="F235" s="198"/>
      <c r="G235" s="197"/>
      <c r="H235" s="246"/>
    </row>
    <row r="236" spans="1:8" ht="18.75" thickBot="1">
      <c r="A236" s="234">
        <v>23</v>
      </c>
      <c r="B236" s="229">
        <f t="shared" si="5"/>
        <v>35</v>
      </c>
      <c r="C236" s="206" t="s">
        <v>148</v>
      </c>
      <c r="D236" s="283">
        <v>0</v>
      </c>
      <c r="E236" s="221"/>
      <c r="F236" s="198"/>
      <c r="G236" s="197"/>
      <c r="H236" s="246"/>
    </row>
    <row r="237" spans="1:8" ht="18.75" thickBot="1">
      <c r="A237" s="234">
        <v>24</v>
      </c>
      <c r="B237" s="229">
        <f t="shared" si="5"/>
        <v>36</v>
      </c>
      <c r="C237" s="204" t="s">
        <v>207</v>
      </c>
      <c r="D237" s="283">
        <v>12</v>
      </c>
      <c r="E237" s="221"/>
      <c r="F237" s="198"/>
      <c r="G237" s="197"/>
      <c r="H237" s="246"/>
    </row>
    <row r="238" spans="1:8" ht="18.75" thickBot="1">
      <c r="A238" s="234">
        <v>25</v>
      </c>
      <c r="B238" s="229">
        <f t="shared" si="5"/>
        <v>37</v>
      </c>
      <c r="C238" s="206" t="s">
        <v>201</v>
      </c>
      <c r="D238" s="283">
        <v>0.5</v>
      </c>
      <c r="E238" s="221"/>
      <c r="F238" s="198"/>
      <c r="G238" s="197"/>
      <c r="H238" s="246"/>
    </row>
    <row r="239" spans="1:8" ht="18.75" thickBot="1">
      <c r="A239" s="234">
        <v>26</v>
      </c>
      <c r="B239" s="229">
        <f t="shared" si="5"/>
        <v>38</v>
      </c>
      <c r="C239" s="204" t="s">
        <v>525</v>
      </c>
      <c r="D239" s="283">
        <v>3</v>
      </c>
      <c r="E239" s="221"/>
      <c r="F239" s="198"/>
      <c r="G239" s="197"/>
      <c r="H239" s="198"/>
    </row>
    <row r="240" spans="1:8" ht="18.75" thickBot="1">
      <c r="A240" s="234">
        <v>27</v>
      </c>
      <c r="B240" s="229">
        <f t="shared" si="5"/>
        <v>39</v>
      </c>
      <c r="C240" s="204" t="s">
        <v>149</v>
      </c>
      <c r="D240" s="283">
        <v>77</v>
      </c>
      <c r="E240" s="221"/>
      <c r="F240" s="198"/>
      <c r="G240" s="197"/>
      <c r="H240" s="198"/>
    </row>
    <row r="241" spans="1:8" ht="18.75" thickBot="1">
      <c r="A241" s="234">
        <v>28</v>
      </c>
      <c r="B241" s="229">
        <f t="shared" si="5"/>
        <v>40</v>
      </c>
      <c r="C241" s="204" t="s">
        <v>163</v>
      </c>
      <c r="D241" s="283">
        <v>0.5</v>
      </c>
      <c r="E241" s="221"/>
      <c r="F241" s="198"/>
      <c r="G241" s="197"/>
      <c r="H241" s="198"/>
    </row>
    <row r="242" spans="1:8" ht="18.75" thickBot="1">
      <c r="A242" s="234">
        <v>29</v>
      </c>
      <c r="B242" s="229">
        <f t="shared" si="5"/>
        <v>41</v>
      </c>
      <c r="C242" s="204" t="s">
        <v>376</v>
      </c>
      <c r="D242" s="283">
        <v>1.3</v>
      </c>
      <c r="E242" s="221"/>
      <c r="F242" s="198"/>
      <c r="G242" s="197"/>
      <c r="H242" s="198"/>
    </row>
    <row r="243" spans="1:8" ht="18.75" thickBot="1">
      <c r="A243" s="234">
        <v>30</v>
      </c>
      <c r="B243" s="229">
        <f t="shared" si="5"/>
        <v>42</v>
      </c>
      <c r="C243" s="274" t="s">
        <v>662</v>
      </c>
      <c r="D243" s="283">
        <v>0.2</v>
      </c>
      <c r="E243" s="221"/>
      <c r="F243" s="198"/>
      <c r="G243" s="197"/>
      <c r="H243" s="198"/>
    </row>
    <row r="244" spans="1:8" ht="18.75" thickBot="1">
      <c r="A244" s="271">
        <v>1</v>
      </c>
      <c r="B244" s="229">
        <f t="shared" si="5"/>
        <v>43</v>
      </c>
      <c r="C244" s="204" t="s">
        <v>140</v>
      </c>
      <c r="D244" s="283">
        <v>0.9</v>
      </c>
      <c r="E244" s="221"/>
      <c r="F244" s="198">
        <f>D244:D244</f>
        <v>0.9</v>
      </c>
      <c r="G244" s="197"/>
      <c r="H244" s="198"/>
    </row>
    <row r="245" spans="1:8" ht="18.75" thickBot="1">
      <c r="A245" s="203"/>
      <c r="B245" s="229"/>
      <c r="C245" s="204" t="s">
        <v>780</v>
      </c>
      <c r="D245" s="283">
        <v>223.384</v>
      </c>
      <c r="E245" s="221"/>
      <c r="F245" s="198"/>
      <c r="G245" s="197"/>
      <c r="H245" s="198"/>
    </row>
    <row r="246" spans="1:8" ht="18.75" thickBot="1">
      <c r="A246" s="203"/>
      <c r="B246" s="229"/>
      <c r="C246" s="204" t="s">
        <v>781</v>
      </c>
      <c r="D246" s="283">
        <v>95.574</v>
      </c>
      <c r="E246" s="221"/>
      <c r="F246" s="198"/>
      <c r="G246" s="197"/>
      <c r="H246" s="198"/>
    </row>
    <row r="247" spans="1:8" ht="18.75" thickBot="1">
      <c r="A247" s="245">
        <v>31</v>
      </c>
      <c r="B247" s="233">
        <v>44</v>
      </c>
      <c r="C247" s="225" t="s">
        <v>1247</v>
      </c>
      <c r="D247" s="283">
        <v>3.588</v>
      </c>
      <c r="E247" s="221">
        <f>SUM(D247:D248)</f>
        <v>12.588000000000001</v>
      </c>
      <c r="F247" s="198"/>
      <c r="G247" s="197"/>
      <c r="H247" s="198"/>
    </row>
    <row r="248" spans="1:8" ht="18.75" thickBot="1">
      <c r="A248" s="269">
        <v>32</v>
      </c>
      <c r="B248" s="233">
        <v>45</v>
      </c>
      <c r="C248" s="225" t="s">
        <v>1248</v>
      </c>
      <c r="D248" s="283">
        <v>9</v>
      </c>
      <c r="E248" s="221"/>
      <c r="F248" s="198"/>
      <c r="G248" s="197"/>
      <c r="H248" s="198"/>
    </row>
    <row r="249" spans="1:8" ht="18.75" thickBot="1">
      <c r="A249" s="321"/>
      <c r="B249" s="320"/>
      <c r="C249" s="204" t="s">
        <v>554</v>
      </c>
      <c r="D249" s="318">
        <v>23.328</v>
      </c>
      <c r="E249" s="221">
        <f>D249+D250+D251+D252</f>
        <v>41.265</v>
      </c>
      <c r="F249" s="198"/>
      <c r="G249" s="197"/>
      <c r="H249" s="198"/>
    </row>
    <row r="250" spans="1:8" ht="18.75" thickBot="1">
      <c r="A250" s="203"/>
      <c r="B250" s="229"/>
      <c r="C250" s="204" t="s">
        <v>555</v>
      </c>
      <c r="D250" s="209">
        <v>1.325</v>
      </c>
      <c r="E250" s="221"/>
      <c r="F250" s="198"/>
      <c r="G250" s="197"/>
      <c r="H250" s="198"/>
    </row>
    <row r="251" spans="1:8" ht="18.75" thickBot="1">
      <c r="A251" s="203"/>
      <c r="B251" s="229"/>
      <c r="C251" s="204" t="s">
        <v>551</v>
      </c>
      <c r="D251" s="318">
        <v>15.621</v>
      </c>
      <c r="E251" s="221"/>
      <c r="F251" s="198"/>
      <c r="G251" s="197"/>
      <c r="H251" s="198"/>
    </row>
    <row r="252" spans="1:8" ht="18.75" thickBot="1">
      <c r="A252" s="203"/>
      <c r="B252" s="229"/>
      <c r="C252" s="204" t="s">
        <v>556</v>
      </c>
      <c r="D252" s="209">
        <v>0.991</v>
      </c>
      <c r="E252" s="221"/>
      <c r="F252" s="198"/>
      <c r="G252" s="197"/>
      <c r="H252" s="198"/>
    </row>
    <row r="253" spans="1:8" ht="18.75" thickBot="1">
      <c r="A253" s="203"/>
      <c r="B253" s="229"/>
      <c r="C253" s="210" t="s">
        <v>670</v>
      </c>
      <c r="D253" s="209"/>
      <c r="E253" s="221"/>
      <c r="F253" s="198">
        <f>SUM(D202:D252)</f>
        <v>2501.7110000000002</v>
      </c>
      <c r="G253" s="197">
        <v>2478.331</v>
      </c>
      <c r="H253" s="198">
        <f>G253-F253</f>
        <v>-23.38000000000011</v>
      </c>
    </row>
    <row r="254" spans="1:8" ht="18.75" thickBot="1">
      <c r="A254" s="234">
        <v>33</v>
      </c>
      <c r="B254" s="233">
        <v>46</v>
      </c>
      <c r="C254" s="206" t="s">
        <v>1069</v>
      </c>
      <c r="D254" s="283">
        <v>78</v>
      </c>
      <c r="E254" s="223"/>
      <c r="F254" s="198"/>
      <c r="G254" s="197"/>
      <c r="H254" s="198"/>
    </row>
    <row r="255" spans="1:8" s="295" customFormat="1" ht="18.75" thickBot="1">
      <c r="A255" s="322"/>
      <c r="B255" s="320"/>
      <c r="C255" s="204" t="s">
        <v>551</v>
      </c>
      <c r="D255" s="318">
        <v>1.176</v>
      </c>
      <c r="E255" s="224"/>
      <c r="F255" s="246"/>
      <c r="G255" s="294"/>
      <c r="H255" s="246"/>
    </row>
    <row r="256" spans="1:8" ht="18.75" thickBot="1">
      <c r="A256" s="203"/>
      <c r="B256" s="229"/>
      <c r="C256" s="204" t="s">
        <v>556</v>
      </c>
      <c r="D256" s="318">
        <v>0.039</v>
      </c>
      <c r="E256" s="228">
        <f>SUM(D254:D256)</f>
        <v>79.215</v>
      </c>
      <c r="F256" s="198">
        <f>SUM(D254:D256)</f>
        <v>79.215</v>
      </c>
      <c r="G256" s="197">
        <v>75.724</v>
      </c>
      <c r="H256" s="198">
        <f>G256-F256</f>
        <v>-3.4909999999999997</v>
      </c>
    </row>
    <row r="257" spans="1:8" ht="18.75" thickBot="1">
      <c r="A257" s="203"/>
      <c r="B257" s="229"/>
      <c r="C257" s="210" t="s">
        <v>393</v>
      </c>
      <c r="D257" s="209"/>
      <c r="E257" s="221"/>
      <c r="F257" s="198"/>
      <c r="G257" s="197"/>
      <c r="H257" s="198"/>
    </row>
    <row r="258" spans="1:8" ht="18.75" thickBot="1">
      <c r="A258" s="233">
        <v>1</v>
      </c>
      <c r="B258" s="229">
        <v>1</v>
      </c>
      <c r="C258" s="258" t="s">
        <v>137</v>
      </c>
      <c r="D258" s="283">
        <v>0.219</v>
      </c>
      <c r="E258" s="221"/>
      <c r="F258" s="198"/>
      <c r="G258" s="197"/>
      <c r="H258" s="198"/>
    </row>
    <row r="259" spans="1:8" ht="18.75" thickBot="1">
      <c r="A259" s="441">
        <v>2</v>
      </c>
      <c r="B259" s="262">
        <f>B258+1</f>
        <v>2</v>
      </c>
      <c r="C259" s="260" t="s">
        <v>407</v>
      </c>
      <c r="D259" s="283">
        <v>1.298</v>
      </c>
      <c r="E259" s="221"/>
      <c r="F259" s="198"/>
      <c r="G259" s="197"/>
      <c r="H259" s="198"/>
    </row>
    <row r="260" spans="1:8" ht="18.75" thickBot="1">
      <c r="A260" s="443"/>
      <c r="B260" s="262">
        <f aca="true" t="shared" si="6" ref="B260:B315">B259+1</f>
        <v>3</v>
      </c>
      <c r="C260" s="261" t="s">
        <v>409</v>
      </c>
      <c r="D260" s="283">
        <v>2.579</v>
      </c>
      <c r="E260" s="221"/>
      <c r="F260" s="198"/>
      <c r="G260" s="197"/>
      <c r="H260" s="198"/>
    </row>
    <row r="261" spans="1:8" ht="18.75" thickBot="1">
      <c r="A261" s="285">
        <v>3</v>
      </c>
      <c r="B261" s="262">
        <f t="shared" si="6"/>
        <v>4</v>
      </c>
      <c r="C261" s="259" t="s">
        <v>327</v>
      </c>
      <c r="D261" s="283">
        <v>0</v>
      </c>
      <c r="E261" s="221"/>
      <c r="F261" s="198"/>
      <c r="G261" s="197"/>
      <c r="H261" s="198"/>
    </row>
    <row r="262" spans="1:8" ht="18.75" thickBot="1">
      <c r="A262" s="285">
        <v>4</v>
      </c>
      <c r="B262" s="262">
        <f t="shared" si="6"/>
        <v>5</v>
      </c>
      <c r="C262" s="259" t="s">
        <v>706</v>
      </c>
      <c r="D262" s="283">
        <v>0.551</v>
      </c>
      <c r="E262" s="221"/>
      <c r="F262" s="198"/>
      <c r="G262" s="197"/>
      <c r="H262" s="198"/>
    </row>
    <row r="263" spans="1:8" ht="18.75" thickBot="1">
      <c r="A263" s="233">
        <v>5</v>
      </c>
      <c r="B263" s="262">
        <f t="shared" si="6"/>
        <v>6</v>
      </c>
      <c r="C263" s="264" t="s">
        <v>1394</v>
      </c>
      <c r="D263" s="283">
        <v>1446</v>
      </c>
      <c r="E263" s="221"/>
      <c r="F263" s="198"/>
      <c r="G263" s="197"/>
      <c r="H263" s="198"/>
    </row>
    <row r="264" spans="1:8" ht="18.75" thickBot="1">
      <c r="A264" s="233">
        <v>6</v>
      </c>
      <c r="B264" s="262">
        <v>7</v>
      </c>
      <c r="C264" s="204" t="s">
        <v>534</v>
      </c>
      <c r="D264" s="283">
        <v>40.512</v>
      </c>
      <c r="E264" s="221"/>
      <c r="F264" s="198"/>
      <c r="G264" s="197"/>
      <c r="H264" s="198"/>
    </row>
    <row r="265" spans="1:8" ht="18.75" thickBot="1">
      <c r="A265" s="233">
        <v>7</v>
      </c>
      <c r="B265" s="262">
        <f t="shared" si="6"/>
        <v>8</v>
      </c>
      <c r="C265" s="204" t="s">
        <v>786</v>
      </c>
      <c r="D265" s="283">
        <v>1.745</v>
      </c>
      <c r="E265" s="221"/>
      <c r="F265" s="198"/>
      <c r="G265" s="197"/>
      <c r="H265" s="198"/>
    </row>
    <row r="266" spans="1:8" ht="18.75" thickBot="1">
      <c r="A266" s="233">
        <v>8</v>
      </c>
      <c r="B266" s="262">
        <f t="shared" si="6"/>
        <v>9</v>
      </c>
      <c r="C266" s="231" t="s">
        <v>294</v>
      </c>
      <c r="D266" s="283">
        <v>2.933</v>
      </c>
      <c r="E266" s="221"/>
      <c r="F266" s="198"/>
      <c r="G266" s="197"/>
      <c r="H266" s="198"/>
    </row>
    <row r="267" spans="1:8" ht="18.75" thickBot="1">
      <c r="A267" s="233">
        <v>9</v>
      </c>
      <c r="B267" s="262">
        <f t="shared" si="6"/>
        <v>10</v>
      </c>
      <c r="C267" s="208" t="s">
        <v>319</v>
      </c>
      <c r="D267" s="283">
        <v>1.045</v>
      </c>
      <c r="E267" s="221"/>
      <c r="F267" s="198"/>
      <c r="G267" s="197"/>
      <c r="H267" s="198"/>
    </row>
    <row r="268" spans="1:8" ht="18.75" thickBot="1">
      <c r="A268" s="233">
        <v>10</v>
      </c>
      <c r="B268" s="262">
        <f t="shared" si="6"/>
        <v>11</v>
      </c>
      <c r="C268" s="220" t="s">
        <v>585</v>
      </c>
      <c r="D268" s="283">
        <v>1.273</v>
      </c>
      <c r="E268" s="221"/>
      <c r="F268" s="198"/>
      <c r="G268" s="197"/>
      <c r="H268" s="198"/>
    </row>
    <row r="269" spans="1:8" ht="18.75" thickBot="1">
      <c r="A269" s="233">
        <v>11</v>
      </c>
      <c r="B269" s="262">
        <f t="shared" si="6"/>
        <v>12</v>
      </c>
      <c r="C269" s="242" t="s">
        <v>295</v>
      </c>
      <c r="D269" s="283">
        <v>0.809</v>
      </c>
      <c r="E269" s="221"/>
      <c r="F269" s="198"/>
      <c r="G269" s="197"/>
      <c r="H269" s="198"/>
    </row>
    <row r="270" spans="1:8" ht="18.75" thickBot="1">
      <c r="A270" s="233">
        <v>12</v>
      </c>
      <c r="B270" s="262">
        <f t="shared" si="6"/>
        <v>13</v>
      </c>
      <c r="C270" s="231" t="s">
        <v>206</v>
      </c>
      <c r="D270" s="283">
        <v>9.596</v>
      </c>
      <c r="E270" s="221"/>
      <c r="F270" s="198"/>
      <c r="G270" s="197"/>
      <c r="H270" s="198"/>
    </row>
    <row r="271" spans="1:8" ht="18.75" thickBot="1">
      <c r="A271" s="233">
        <v>13</v>
      </c>
      <c r="B271" s="262">
        <f t="shared" si="6"/>
        <v>14</v>
      </c>
      <c r="C271" s="231" t="s">
        <v>109</v>
      </c>
      <c r="D271" s="283">
        <v>0.338</v>
      </c>
      <c r="E271" s="221"/>
      <c r="F271" s="198"/>
      <c r="G271" s="197"/>
      <c r="H271" s="198"/>
    </row>
    <row r="272" spans="1:8" ht="18.75" thickBot="1">
      <c r="A272" s="233">
        <v>14</v>
      </c>
      <c r="B272" s="262">
        <f t="shared" si="6"/>
        <v>15</v>
      </c>
      <c r="C272" s="206" t="s">
        <v>1330</v>
      </c>
      <c r="D272" s="283">
        <v>1.09</v>
      </c>
      <c r="E272" s="221"/>
      <c r="F272" s="198"/>
      <c r="G272" s="197"/>
      <c r="H272" s="198"/>
    </row>
    <row r="273" spans="1:8" ht="18.75" thickBot="1">
      <c r="A273" s="233">
        <v>15</v>
      </c>
      <c r="B273" s="262">
        <f t="shared" si="6"/>
        <v>16</v>
      </c>
      <c r="C273" s="206" t="s">
        <v>489</v>
      </c>
      <c r="D273" s="283">
        <v>2.507</v>
      </c>
      <c r="E273" s="221"/>
      <c r="F273" s="198"/>
      <c r="G273" s="197"/>
      <c r="H273" s="198"/>
    </row>
    <row r="274" spans="1:8" ht="18.75" thickBot="1">
      <c r="A274" s="233">
        <v>16</v>
      </c>
      <c r="B274" s="262">
        <f t="shared" si="6"/>
        <v>17</v>
      </c>
      <c r="C274" s="252" t="s">
        <v>703</v>
      </c>
      <c r="D274" s="283">
        <v>3.858</v>
      </c>
      <c r="E274" s="221"/>
      <c r="F274" s="198"/>
      <c r="G274" s="197"/>
      <c r="H274" s="198"/>
    </row>
    <row r="275" spans="1:8" ht="18.75" thickBot="1">
      <c r="A275" s="447">
        <v>17</v>
      </c>
      <c r="B275" s="262">
        <f t="shared" si="6"/>
        <v>18</v>
      </c>
      <c r="C275" s="225" t="s">
        <v>764</v>
      </c>
      <c r="D275" s="283">
        <v>0</v>
      </c>
      <c r="E275" s="221"/>
      <c r="F275" s="198"/>
      <c r="G275" s="197"/>
      <c r="H275" s="198"/>
    </row>
    <row r="276" spans="1:8" ht="18.75" thickBot="1">
      <c r="A276" s="448"/>
      <c r="B276" s="262">
        <f t="shared" si="6"/>
        <v>19</v>
      </c>
      <c r="C276" s="225" t="s">
        <v>765</v>
      </c>
      <c r="D276" s="283">
        <v>70.415</v>
      </c>
      <c r="E276" s="221"/>
      <c r="F276" s="198"/>
      <c r="G276" s="197"/>
      <c r="H276" s="198"/>
    </row>
    <row r="277" spans="1:8" ht="18.75" thickBot="1">
      <c r="A277" s="233">
        <v>18</v>
      </c>
      <c r="B277" s="262">
        <f t="shared" si="6"/>
        <v>20</v>
      </c>
      <c r="C277" s="263" t="s">
        <v>739</v>
      </c>
      <c r="D277" s="283">
        <v>12.553</v>
      </c>
      <c r="E277" s="221"/>
      <c r="F277" s="198"/>
      <c r="G277" s="197"/>
      <c r="H277" s="198"/>
    </row>
    <row r="278" spans="1:8" ht="18.75" thickBot="1">
      <c r="A278" s="441">
        <v>19</v>
      </c>
      <c r="B278" s="262">
        <f t="shared" si="6"/>
        <v>21</v>
      </c>
      <c r="C278" s="253" t="s">
        <v>1370</v>
      </c>
      <c r="D278" s="283">
        <v>273.57</v>
      </c>
      <c r="E278" s="221"/>
      <c r="F278" s="198"/>
      <c r="G278" s="197"/>
      <c r="H278" s="198"/>
    </row>
    <row r="279" spans="1:8" ht="18.75" thickBot="1">
      <c r="A279" s="443"/>
      <c r="B279" s="262">
        <f t="shared" si="6"/>
        <v>22</v>
      </c>
      <c r="C279" s="255" t="s">
        <v>1371</v>
      </c>
      <c r="D279" s="283">
        <v>1.621</v>
      </c>
      <c r="E279" s="221"/>
      <c r="F279" s="198"/>
      <c r="G279" s="197"/>
      <c r="H279" s="198"/>
    </row>
    <row r="280" spans="1:8" ht="18.75" thickBot="1">
      <c r="A280" s="285">
        <v>20</v>
      </c>
      <c r="B280" s="262">
        <f t="shared" si="6"/>
        <v>23</v>
      </c>
      <c r="C280" s="257" t="s">
        <v>326</v>
      </c>
      <c r="D280" s="283">
        <v>6.882</v>
      </c>
      <c r="E280" s="221"/>
      <c r="F280" s="198"/>
      <c r="G280" s="197"/>
      <c r="H280" s="198"/>
    </row>
    <row r="281" spans="1:8" ht="18.75" thickBot="1">
      <c r="A281" s="233">
        <v>21</v>
      </c>
      <c r="B281" s="262">
        <f t="shared" si="6"/>
        <v>24</v>
      </c>
      <c r="C281" s="360" t="s">
        <v>1388</v>
      </c>
      <c r="D281" s="283">
        <v>119.573</v>
      </c>
      <c r="E281" s="221"/>
      <c r="F281" s="198"/>
      <c r="G281" s="197"/>
      <c r="H281" s="198"/>
    </row>
    <row r="282" spans="1:8" ht="18.75" thickBot="1">
      <c r="A282" s="441">
        <v>22</v>
      </c>
      <c r="B282" s="262">
        <f t="shared" si="6"/>
        <v>25</v>
      </c>
      <c r="C282" s="253" t="s">
        <v>766</v>
      </c>
      <c r="D282" s="283">
        <v>1327.166</v>
      </c>
      <c r="E282" s="221">
        <f>SUM(D282:D292)</f>
        <v>2813.779</v>
      </c>
      <c r="F282" s="198"/>
      <c r="G282" s="197"/>
      <c r="H282" s="198"/>
    </row>
    <row r="283" spans="1:8" ht="18.75" thickBot="1">
      <c r="A283" s="442"/>
      <c r="B283" s="262">
        <f t="shared" si="6"/>
        <v>26</v>
      </c>
      <c r="C283" s="254" t="s">
        <v>1061</v>
      </c>
      <c r="D283" s="283">
        <v>1.776</v>
      </c>
      <c r="E283" s="221"/>
      <c r="F283" s="198"/>
      <c r="G283" s="197"/>
      <c r="H283" s="198"/>
    </row>
    <row r="284" spans="1:8" ht="18.75" thickBot="1">
      <c r="A284" s="442"/>
      <c r="B284" s="262">
        <f t="shared" si="6"/>
        <v>27</v>
      </c>
      <c r="C284" s="254" t="s">
        <v>767</v>
      </c>
      <c r="D284" s="283">
        <v>8.497</v>
      </c>
      <c r="E284" s="221"/>
      <c r="F284" s="198"/>
      <c r="G284" s="197"/>
      <c r="H284" s="198"/>
    </row>
    <row r="285" spans="1:8" ht="18.75" thickBot="1">
      <c r="A285" s="442"/>
      <c r="B285" s="262">
        <f t="shared" si="6"/>
        <v>28</v>
      </c>
      <c r="C285" s="254" t="s">
        <v>526</v>
      </c>
      <c r="D285" s="283">
        <v>416.634</v>
      </c>
      <c r="E285" s="221"/>
      <c r="F285" s="198"/>
      <c r="G285" s="197"/>
      <c r="H285" s="198"/>
    </row>
    <row r="286" spans="1:8" ht="18.75" thickBot="1">
      <c r="A286" s="442"/>
      <c r="B286" s="262">
        <f t="shared" si="6"/>
        <v>29</v>
      </c>
      <c r="C286" s="254" t="s">
        <v>768</v>
      </c>
      <c r="D286" s="283">
        <v>140.641</v>
      </c>
      <c r="E286" s="221"/>
      <c r="F286" s="198"/>
      <c r="G286" s="197"/>
      <c r="H286" s="198"/>
    </row>
    <row r="287" spans="1:8" ht="18.75" thickBot="1">
      <c r="A287" s="442"/>
      <c r="B287" s="262">
        <f t="shared" si="6"/>
        <v>30</v>
      </c>
      <c r="C287" s="254" t="s">
        <v>769</v>
      </c>
      <c r="D287" s="283">
        <v>1.857</v>
      </c>
      <c r="E287" s="221"/>
      <c r="F287" s="198"/>
      <c r="G287" s="197"/>
      <c r="H287" s="198"/>
    </row>
    <row r="288" spans="1:8" ht="18.75" thickBot="1">
      <c r="A288" s="442"/>
      <c r="B288" s="262">
        <f t="shared" si="6"/>
        <v>31</v>
      </c>
      <c r="C288" s="254" t="s">
        <v>770</v>
      </c>
      <c r="D288" s="283">
        <v>66.805</v>
      </c>
      <c r="E288" s="221"/>
      <c r="F288" s="198"/>
      <c r="G288" s="197"/>
      <c r="H288" s="198"/>
    </row>
    <row r="289" spans="1:8" ht="18.75" thickBot="1">
      <c r="A289" s="442"/>
      <c r="B289" s="262">
        <f t="shared" si="6"/>
        <v>32</v>
      </c>
      <c r="C289" s="254" t="s">
        <v>771</v>
      </c>
      <c r="D289" s="283">
        <v>290.406</v>
      </c>
      <c r="E289" s="221"/>
      <c r="F289" s="198"/>
      <c r="G289" s="197"/>
      <c r="H289" s="198"/>
    </row>
    <row r="290" spans="1:8" ht="18.75" thickBot="1">
      <c r="A290" s="442"/>
      <c r="B290" s="262">
        <f t="shared" si="6"/>
        <v>33</v>
      </c>
      <c r="C290" s="254" t="s">
        <v>772</v>
      </c>
      <c r="D290" s="283">
        <v>534.095</v>
      </c>
      <c r="E290" s="221"/>
      <c r="F290" s="198"/>
      <c r="G290" s="197"/>
      <c r="H290" s="198"/>
    </row>
    <row r="291" spans="1:8" ht="18.75" thickBot="1">
      <c r="A291" s="442"/>
      <c r="B291" s="262">
        <f t="shared" si="6"/>
        <v>34</v>
      </c>
      <c r="C291" s="254" t="s">
        <v>773</v>
      </c>
      <c r="D291" s="283">
        <v>11.711</v>
      </c>
      <c r="E291" s="221"/>
      <c r="F291" s="198"/>
      <c r="G291" s="197"/>
      <c r="H291" s="198"/>
    </row>
    <row r="292" spans="1:8" ht="18.75" thickBot="1">
      <c r="A292" s="442"/>
      <c r="B292" s="262">
        <f t="shared" si="6"/>
        <v>35</v>
      </c>
      <c r="C292" s="255" t="s">
        <v>774</v>
      </c>
      <c r="D292" s="283">
        <v>14.191</v>
      </c>
      <c r="E292" s="221"/>
      <c r="F292" s="198"/>
      <c r="G292" s="197"/>
      <c r="H292" s="198"/>
    </row>
    <row r="293" spans="1:8" ht="18.75" thickBot="1">
      <c r="A293" s="441">
        <v>23</v>
      </c>
      <c r="B293" s="262">
        <f t="shared" si="6"/>
        <v>36</v>
      </c>
      <c r="C293" s="264" t="s">
        <v>1367</v>
      </c>
      <c r="D293" s="283">
        <v>1232</v>
      </c>
      <c r="E293" s="221">
        <f>D293+D294</f>
        <v>1244.7</v>
      </c>
      <c r="F293" s="198"/>
      <c r="G293" s="197"/>
      <c r="H293" s="198"/>
    </row>
    <row r="294" spans="1:8" ht="18.75" thickBot="1">
      <c r="A294" s="443"/>
      <c r="B294" s="262">
        <f t="shared" si="6"/>
        <v>37</v>
      </c>
      <c r="C294" s="204" t="s">
        <v>1064</v>
      </c>
      <c r="D294" s="283">
        <v>12.7</v>
      </c>
      <c r="E294" s="221"/>
      <c r="F294" s="198"/>
      <c r="G294" s="197"/>
      <c r="H294" s="198"/>
    </row>
    <row r="295" spans="1:8" ht="18.75" thickBot="1">
      <c r="A295" s="233">
        <v>24</v>
      </c>
      <c r="B295" s="262">
        <f t="shared" si="6"/>
        <v>38</v>
      </c>
      <c r="C295" s="204" t="s">
        <v>1369</v>
      </c>
      <c r="D295" s="283">
        <v>146</v>
      </c>
      <c r="E295" s="221"/>
      <c r="F295" s="198"/>
      <c r="G295" s="197"/>
      <c r="H295" s="198"/>
    </row>
    <row r="296" spans="1:8" ht="18.75" thickBot="1">
      <c r="A296" s="233">
        <v>25</v>
      </c>
      <c r="B296" s="262">
        <f t="shared" si="6"/>
        <v>39</v>
      </c>
      <c r="C296" s="204" t="s">
        <v>1361</v>
      </c>
      <c r="D296" s="283">
        <v>31418</v>
      </c>
      <c r="E296" s="221"/>
      <c r="F296" s="198"/>
      <c r="G296" s="197"/>
      <c r="H296" s="198"/>
    </row>
    <row r="297" spans="1:8" ht="18.75" thickBot="1">
      <c r="A297" s="447">
        <v>26</v>
      </c>
      <c r="B297" s="262">
        <f t="shared" si="6"/>
        <v>40</v>
      </c>
      <c r="C297" s="225" t="s">
        <v>775</v>
      </c>
      <c r="D297" s="283">
        <v>4.605</v>
      </c>
      <c r="E297" s="221">
        <f>D298+D297</f>
        <v>449.605</v>
      </c>
      <c r="F297" s="198"/>
      <c r="G297" s="197"/>
      <c r="H297" s="198"/>
    </row>
    <row r="298" spans="1:8" ht="18.75" thickBot="1">
      <c r="A298" s="448"/>
      <c r="B298" s="262">
        <f t="shared" si="6"/>
        <v>41</v>
      </c>
      <c r="C298" s="225" t="s">
        <v>777</v>
      </c>
      <c r="D298" s="283">
        <v>445</v>
      </c>
      <c r="E298" s="221"/>
      <c r="F298" s="198"/>
      <c r="G298" s="197"/>
      <c r="H298" s="198"/>
    </row>
    <row r="299" spans="1:8" ht="18.75" thickBot="1">
      <c r="A299" s="233">
        <v>27</v>
      </c>
      <c r="B299" s="262">
        <f t="shared" si="6"/>
        <v>42</v>
      </c>
      <c r="C299" s="204" t="s">
        <v>1281</v>
      </c>
      <c r="D299" s="283">
        <v>5976.91</v>
      </c>
      <c r="E299" s="221"/>
      <c r="F299" s="198"/>
      <c r="G299" s="197"/>
      <c r="H299" s="198"/>
    </row>
    <row r="300" spans="1:8" ht="18.75" thickBot="1">
      <c r="A300" s="233">
        <v>28</v>
      </c>
      <c r="B300" s="262">
        <f t="shared" si="6"/>
        <v>43</v>
      </c>
      <c r="C300" s="204" t="s">
        <v>1283</v>
      </c>
      <c r="D300" s="283">
        <v>0.622</v>
      </c>
      <c r="E300" s="221"/>
      <c r="F300" s="198"/>
      <c r="G300" s="197"/>
      <c r="H300" s="198"/>
    </row>
    <row r="301" spans="1:8" ht="18.75" thickBot="1">
      <c r="A301" s="233">
        <v>29</v>
      </c>
      <c r="B301" s="262">
        <f t="shared" si="6"/>
        <v>44</v>
      </c>
      <c r="C301" s="225" t="s">
        <v>343</v>
      </c>
      <c r="D301" s="283">
        <v>33.604</v>
      </c>
      <c r="E301" s="221"/>
      <c r="F301" s="198"/>
      <c r="G301" s="197"/>
      <c r="H301" s="198"/>
    </row>
    <row r="302" spans="1:8" ht="18.75" thickBot="1">
      <c r="A302" s="233">
        <v>30</v>
      </c>
      <c r="B302" s="262">
        <f t="shared" si="6"/>
        <v>45</v>
      </c>
      <c r="C302" s="213" t="s">
        <v>1204</v>
      </c>
      <c r="D302" s="283">
        <v>3.34</v>
      </c>
      <c r="E302" s="221"/>
      <c r="F302" s="198"/>
      <c r="G302" s="197"/>
      <c r="H302" s="198"/>
    </row>
    <row r="303" spans="1:8" ht="18.75" thickBot="1">
      <c r="A303" s="233">
        <v>31</v>
      </c>
      <c r="B303" s="262">
        <f t="shared" si="6"/>
        <v>46</v>
      </c>
      <c r="C303" s="213" t="s">
        <v>512</v>
      </c>
      <c r="D303" s="283">
        <v>2.908</v>
      </c>
      <c r="E303" s="221">
        <f>SUM(D303:D305)</f>
        <v>3.663</v>
      </c>
      <c r="F303" s="198"/>
      <c r="G303" s="197"/>
      <c r="H303" s="198"/>
    </row>
    <row r="304" spans="1:8" ht="18.75" thickBot="1">
      <c r="A304" s="233">
        <v>32</v>
      </c>
      <c r="B304" s="262">
        <f t="shared" si="6"/>
        <v>47</v>
      </c>
      <c r="C304" s="220" t="s">
        <v>181</v>
      </c>
      <c r="D304" s="283">
        <v>0.355</v>
      </c>
      <c r="E304" s="221"/>
      <c r="F304" s="198"/>
      <c r="G304" s="197"/>
      <c r="H304" s="198"/>
    </row>
    <row r="305" spans="1:8" ht="18.75" thickBot="1">
      <c r="A305" s="233">
        <v>33</v>
      </c>
      <c r="B305" s="262">
        <f t="shared" si="6"/>
        <v>48</v>
      </c>
      <c r="C305" s="220" t="s">
        <v>557</v>
      </c>
      <c r="D305" s="283">
        <v>0.4</v>
      </c>
      <c r="E305" s="221"/>
      <c r="F305" s="198"/>
      <c r="G305" s="197"/>
      <c r="H305" s="198"/>
    </row>
    <row r="306" spans="1:8" ht="18.75" thickBot="1">
      <c r="A306" s="233">
        <v>34</v>
      </c>
      <c r="B306" s="262">
        <f t="shared" si="6"/>
        <v>49</v>
      </c>
      <c r="C306" s="204" t="s">
        <v>1047</v>
      </c>
      <c r="D306" s="283">
        <v>2.659</v>
      </c>
      <c r="E306" s="221"/>
      <c r="F306" s="198"/>
      <c r="G306" s="197"/>
      <c r="H306" s="198"/>
    </row>
    <row r="307" spans="1:8" ht="18.75" thickBot="1">
      <c r="A307" s="233">
        <v>35</v>
      </c>
      <c r="B307" s="262">
        <f t="shared" si="6"/>
        <v>50</v>
      </c>
      <c r="C307" s="206" t="s">
        <v>131</v>
      </c>
      <c r="D307" s="283">
        <v>0.9</v>
      </c>
      <c r="E307" s="221"/>
      <c r="F307" s="198"/>
      <c r="G307" s="197" t="s">
        <v>785</v>
      </c>
      <c r="H307" s="198"/>
    </row>
    <row r="308" spans="1:8" ht="18.75" thickBot="1">
      <c r="A308" s="233">
        <v>36</v>
      </c>
      <c r="B308" s="262">
        <f t="shared" si="6"/>
        <v>51</v>
      </c>
      <c r="C308" s="204" t="s">
        <v>1031</v>
      </c>
      <c r="D308" s="283">
        <v>7.189</v>
      </c>
      <c r="E308" s="221"/>
      <c r="F308" s="198"/>
      <c r="G308" s="197"/>
      <c r="H308" s="198"/>
    </row>
    <row r="309" spans="1:8" ht="18.75" thickBot="1">
      <c r="A309" s="233">
        <v>37</v>
      </c>
      <c r="B309" s="262">
        <f t="shared" si="6"/>
        <v>52</v>
      </c>
      <c r="C309" s="206" t="s">
        <v>224</v>
      </c>
      <c r="D309" s="283">
        <v>1.281</v>
      </c>
      <c r="E309" s="221"/>
      <c r="F309" s="198"/>
      <c r="G309" s="197"/>
      <c r="H309" s="198"/>
    </row>
    <row r="310" spans="1:8" ht="18.75" thickBot="1">
      <c r="A310" s="233">
        <v>38</v>
      </c>
      <c r="B310" s="262">
        <f t="shared" si="6"/>
        <v>53</v>
      </c>
      <c r="C310" s="204" t="s">
        <v>954</v>
      </c>
      <c r="D310" s="283">
        <v>1.724</v>
      </c>
      <c r="E310" s="221"/>
      <c r="F310" s="198"/>
      <c r="G310" s="197"/>
      <c r="H310" s="198"/>
    </row>
    <row r="311" spans="1:8" ht="18.75" thickBot="1">
      <c r="A311" s="233">
        <v>39</v>
      </c>
      <c r="B311" s="262">
        <f t="shared" si="6"/>
        <v>54</v>
      </c>
      <c r="C311" s="206" t="s">
        <v>344</v>
      </c>
      <c r="D311" s="283">
        <v>2.663</v>
      </c>
      <c r="E311" s="221"/>
      <c r="F311" s="198"/>
      <c r="G311" s="197"/>
      <c r="H311" s="198"/>
    </row>
    <row r="312" spans="1:8" ht="18.75" thickBot="1">
      <c r="A312" s="233">
        <v>40</v>
      </c>
      <c r="B312" s="262">
        <f t="shared" si="6"/>
        <v>55</v>
      </c>
      <c r="C312" s="206" t="s">
        <v>430</v>
      </c>
      <c r="D312" s="283">
        <v>0</v>
      </c>
      <c r="E312" s="221"/>
      <c r="F312" s="198"/>
      <c r="G312" s="197"/>
      <c r="H312" s="198"/>
    </row>
    <row r="313" spans="1:8" ht="18.75" thickBot="1">
      <c r="A313" s="233">
        <v>41</v>
      </c>
      <c r="B313" s="262">
        <f t="shared" si="6"/>
        <v>56</v>
      </c>
      <c r="C313" s="206" t="s">
        <v>431</v>
      </c>
      <c r="D313" s="283">
        <v>0.114</v>
      </c>
      <c r="E313" s="221"/>
      <c r="F313" s="198"/>
      <c r="G313" s="197"/>
      <c r="H313" s="198"/>
    </row>
    <row r="314" spans="1:8" ht="18.75" thickBot="1">
      <c r="A314" s="233">
        <v>42</v>
      </c>
      <c r="B314" s="262">
        <f t="shared" si="6"/>
        <v>57</v>
      </c>
      <c r="C314" s="206" t="s">
        <v>619</v>
      </c>
      <c r="D314" s="283">
        <v>0.171</v>
      </c>
      <c r="E314" s="221"/>
      <c r="F314" s="198"/>
      <c r="G314" s="197"/>
      <c r="H314" s="198"/>
    </row>
    <row r="315" spans="1:8" ht="18.75" thickBot="1">
      <c r="A315" s="233">
        <v>43</v>
      </c>
      <c r="B315" s="262">
        <f t="shared" si="6"/>
        <v>58</v>
      </c>
      <c r="C315" s="204" t="s">
        <v>64</v>
      </c>
      <c r="D315" s="283">
        <v>2.614</v>
      </c>
      <c r="E315" s="221"/>
      <c r="F315" s="198"/>
      <c r="G315" s="197"/>
      <c r="H315" s="198"/>
    </row>
    <row r="316" spans="1:8" ht="18.75" thickBot="1">
      <c r="A316" s="203"/>
      <c r="B316" s="262"/>
      <c r="C316" s="210" t="s">
        <v>541</v>
      </c>
      <c r="D316" s="209"/>
      <c r="E316" s="221"/>
      <c r="F316" s="201">
        <f>SUM(D258:D315)</f>
        <v>44110.50500000001</v>
      </c>
      <c r="G316" s="197"/>
      <c r="H316" s="198"/>
    </row>
    <row r="317" spans="1:8" ht="18.75" thickBot="1">
      <c r="A317" s="272">
        <v>1</v>
      </c>
      <c r="B317" s="262">
        <v>59</v>
      </c>
      <c r="C317" s="204" t="s">
        <v>1306</v>
      </c>
      <c r="D317" s="283">
        <v>3.014</v>
      </c>
      <c r="E317" s="221"/>
      <c r="F317" s="201"/>
      <c r="G317" s="197"/>
      <c r="H317" s="198"/>
    </row>
    <row r="318" spans="1:8" ht="18.75" thickBot="1">
      <c r="A318" s="272">
        <v>2</v>
      </c>
      <c r="B318" s="262">
        <f aca="true" t="shared" si="7" ref="B318:B345">B317+1</f>
        <v>60</v>
      </c>
      <c r="C318" s="204" t="s">
        <v>66</v>
      </c>
      <c r="D318" s="283">
        <v>0.206</v>
      </c>
      <c r="E318" s="221"/>
      <c r="F318" s="201"/>
      <c r="G318" s="197"/>
      <c r="H318" s="198"/>
    </row>
    <row r="319" spans="1:8" ht="18.75" thickBot="1">
      <c r="A319" s="272">
        <v>3</v>
      </c>
      <c r="B319" s="262">
        <f t="shared" si="7"/>
        <v>61</v>
      </c>
      <c r="C319" s="204" t="s">
        <v>1346</v>
      </c>
      <c r="D319" s="283">
        <v>2.317</v>
      </c>
      <c r="E319" s="221"/>
      <c r="F319" s="201"/>
      <c r="G319" s="197"/>
      <c r="H319" s="198"/>
    </row>
    <row r="320" spans="1:8" ht="18.75" thickBot="1">
      <c r="A320" s="272">
        <v>4</v>
      </c>
      <c r="B320" s="262">
        <f t="shared" si="7"/>
        <v>62</v>
      </c>
      <c r="C320" s="204" t="s">
        <v>1347</v>
      </c>
      <c r="D320" s="283">
        <v>0.448</v>
      </c>
      <c r="E320" s="221"/>
      <c r="F320" s="201"/>
      <c r="G320" s="197"/>
      <c r="H320" s="198"/>
    </row>
    <row r="321" spans="1:8" ht="18.75" thickBot="1">
      <c r="A321" s="272">
        <v>5</v>
      </c>
      <c r="B321" s="262">
        <f t="shared" si="7"/>
        <v>63</v>
      </c>
      <c r="C321" s="204" t="s">
        <v>1379</v>
      </c>
      <c r="D321" s="283">
        <v>0.819</v>
      </c>
      <c r="E321" s="221"/>
      <c r="F321" s="201"/>
      <c r="G321" s="197"/>
      <c r="H321" s="198"/>
    </row>
    <row r="322" spans="1:8" ht="18.75" thickBot="1">
      <c r="A322" s="272">
        <v>6</v>
      </c>
      <c r="B322" s="262">
        <f t="shared" si="7"/>
        <v>64</v>
      </c>
      <c r="C322" s="204" t="s">
        <v>1396</v>
      </c>
      <c r="D322" s="283">
        <v>1.111</v>
      </c>
      <c r="E322" s="221"/>
      <c r="F322" s="201"/>
      <c r="G322" s="197"/>
      <c r="H322" s="198"/>
    </row>
    <row r="323" spans="1:8" ht="18.75" thickBot="1">
      <c r="A323" s="272">
        <v>7</v>
      </c>
      <c r="B323" s="262">
        <f t="shared" si="7"/>
        <v>65</v>
      </c>
      <c r="C323" s="204" t="s">
        <v>65</v>
      </c>
      <c r="D323" s="283">
        <v>0.413</v>
      </c>
      <c r="E323" s="221"/>
      <c r="F323" s="201"/>
      <c r="G323" s="197"/>
      <c r="H323" s="198"/>
    </row>
    <row r="324" spans="1:8" ht="18.75" thickBot="1">
      <c r="A324" s="423">
        <v>8</v>
      </c>
      <c r="B324" s="262"/>
      <c r="C324" s="207" t="s">
        <v>320</v>
      </c>
      <c r="D324" s="283">
        <v>0</v>
      </c>
      <c r="E324" s="221">
        <f>SUM(D324:D335)</f>
        <v>0</v>
      </c>
      <c r="F324" s="198"/>
      <c r="G324" s="197"/>
      <c r="H324" s="198"/>
    </row>
    <row r="325" spans="1:8" ht="18.75" thickBot="1">
      <c r="A325" s="427"/>
      <c r="B325" s="262"/>
      <c r="C325" s="207" t="s">
        <v>321</v>
      </c>
      <c r="D325" s="283">
        <v>0</v>
      </c>
      <c r="E325" s="221"/>
      <c r="F325" s="198"/>
      <c r="G325" s="197"/>
      <c r="H325" s="198"/>
    </row>
    <row r="326" spans="1:8" ht="18.75" thickBot="1">
      <c r="A326" s="427"/>
      <c r="B326" s="262"/>
      <c r="C326" s="207" t="s">
        <v>322</v>
      </c>
      <c r="D326" s="283">
        <v>0</v>
      </c>
      <c r="E326" s="221"/>
      <c r="F326" s="198"/>
      <c r="G326" s="197"/>
      <c r="H326" s="198"/>
    </row>
    <row r="327" spans="1:8" ht="18.75" thickBot="1">
      <c r="A327" s="427"/>
      <c r="B327" s="262"/>
      <c r="C327" s="207" t="s">
        <v>323</v>
      </c>
      <c r="D327" s="283">
        <v>0</v>
      </c>
      <c r="E327" s="221"/>
      <c r="F327" s="198"/>
      <c r="G327" s="197"/>
      <c r="H327" s="198"/>
    </row>
    <row r="328" spans="1:8" ht="18.75" thickBot="1">
      <c r="A328" s="427"/>
      <c r="B328" s="262">
        <v>66</v>
      </c>
      <c r="C328" s="204" t="s">
        <v>324</v>
      </c>
      <c r="D328" s="283">
        <v>0</v>
      </c>
      <c r="E328" s="221"/>
      <c r="F328" s="198"/>
      <c r="G328" s="197"/>
      <c r="H328" s="198"/>
    </row>
    <row r="329" spans="1:8" ht="18.75" thickBot="1">
      <c r="A329" s="427"/>
      <c r="B329" s="262">
        <f t="shared" si="7"/>
        <v>67</v>
      </c>
      <c r="C329" s="204" t="s">
        <v>325</v>
      </c>
      <c r="D329" s="283">
        <v>0</v>
      </c>
      <c r="E329" s="221"/>
      <c r="F329" s="198"/>
      <c r="G329" s="197"/>
      <c r="H329" s="198"/>
    </row>
    <row r="330" spans="1:8" ht="18.75" thickBot="1">
      <c r="A330" s="427"/>
      <c r="B330" s="262">
        <f t="shared" si="7"/>
        <v>68</v>
      </c>
      <c r="C330" s="204" t="s">
        <v>335</v>
      </c>
      <c r="D330" s="283">
        <v>0</v>
      </c>
      <c r="E330" s="221"/>
      <c r="F330" s="198"/>
      <c r="G330" s="197"/>
      <c r="H330" s="198"/>
    </row>
    <row r="331" spans="1:8" ht="18.75" thickBot="1">
      <c r="A331" s="427"/>
      <c r="B331" s="262">
        <f t="shared" si="7"/>
        <v>69</v>
      </c>
      <c r="C331" s="204" t="s">
        <v>337</v>
      </c>
      <c r="D331" s="283">
        <v>0</v>
      </c>
      <c r="E331" s="221"/>
      <c r="F331" s="198"/>
      <c r="G331" s="197"/>
      <c r="H331" s="198"/>
    </row>
    <row r="332" spans="1:8" ht="18.75" thickBot="1">
      <c r="A332" s="427"/>
      <c r="B332" s="262">
        <f t="shared" si="7"/>
        <v>70</v>
      </c>
      <c r="C332" s="204" t="s">
        <v>338</v>
      </c>
      <c r="D332" s="283">
        <v>0</v>
      </c>
      <c r="E332" s="221"/>
      <c r="F332" s="198"/>
      <c r="G332" s="197"/>
      <c r="H332" s="198"/>
    </row>
    <row r="333" spans="1:8" ht="18.75" thickBot="1">
      <c r="A333" s="427"/>
      <c r="B333" s="262">
        <f t="shared" si="7"/>
        <v>71</v>
      </c>
      <c r="C333" s="204" t="s">
        <v>339</v>
      </c>
      <c r="D333" s="283">
        <v>0</v>
      </c>
      <c r="E333" s="221"/>
      <c r="F333" s="198"/>
      <c r="G333" s="197"/>
      <c r="H333" s="198"/>
    </row>
    <row r="334" spans="1:8" ht="18.75" thickBot="1">
      <c r="A334" s="427"/>
      <c r="B334" s="262">
        <f t="shared" si="7"/>
        <v>72</v>
      </c>
      <c r="C334" s="204" t="s">
        <v>340</v>
      </c>
      <c r="D334" s="283">
        <v>0</v>
      </c>
      <c r="E334" s="221"/>
      <c r="F334" s="198"/>
      <c r="G334" s="197"/>
      <c r="H334" s="198"/>
    </row>
    <row r="335" spans="1:8" ht="18.75" thickBot="1">
      <c r="A335" s="427"/>
      <c r="B335" s="262"/>
      <c r="C335" s="207" t="s">
        <v>341</v>
      </c>
      <c r="D335" s="283">
        <v>0</v>
      </c>
      <c r="E335" s="221"/>
      <c r="F335" s="198"/>
      <c r="G335" s="197"/>
      <c r="H335" s="198"/>
    </row>
    <row r="336" spans="1:8" ht="18.75" thickBot="1">
      <c r="A336" s="424"/>
      <c r="B336" s="262"/>
      <c r="C336" s="251" t="s">
        <v>233</v>
      </c>
      <c r="D336" s="283">
        <v>0</v>
      </c>
      <c r="E336" s="221"/>
      <c r="F336" s="198"/>
      <c r="G336" s="197"/>
      <c r="H336" s="198"/>
    </row>
    <row r="337" spans="1:8" ht="18.75" thickBot="1">
      <c r="A337" s="273">
        <v>9</v>
      </c>
      <c r="B337" s="262">
        <v>73</v>
      </c>
      <c r="C337" s="204" t="s">
        <v>202</v>
      </c>
      <c r="D337" s="283">
        <v>4.47</v>
      </c>
      <c r="E337" s="221"/>
      <c r="F337" s="198"/>
      <c r="G337" s="197"/>
      <c r="H337" s="198"/>
    </row>
    <row r="338" spans="1:8" ht="18.75" thickBot="1">
      <c r="A338" s="273">
        <v>10</v>
      </c>
      <c r="B338" s="262">
        <f t="shared" si="7"/>
        <v>74</v>
      </c>
      <c r="C338" s="204" t="s">
        <v>1380</v>
      </c>
      <c r="D338" s="283">
        <v>3.882</v>
      </c>
      <c r="E338" s="221"/>
      <c r="F338" s="198"/>
      <c r="G338" s="197"/>
      <c r="H338" s="198"/>
    </row>
    <row r="339" spans="1:8" ht="18.75" thickBot="1">
      <c r="A339" s="273">
        <v>11</v>
      </c>
      <c r="B339" s="262">
        <f t="shared" si="7"/>
        <v>75</v>
      </c>
      <c r="C339" s="204" t="s">
        <v>926</v>
      </c>
      <c r="D339" s="283">
        <v>0.582</v>
      </c>
      <c r="E339" s="221"/>
      <c r="F339" s="198"/>
      <c r="G339" s="197"/>
      <c r="H339" s="198"/>
    </row>
    <row r="340" spans="1:8" ht="18.75" thickBot="1">
      <c r="A340" s="273">
        <v>12</v>
      </c>
      <c r="B340" s="262">
        <f t="shared" si="7"/>
        <v>76</v>
      </c>
      <c r="C340" s="204" t="s">
        <v>927</v>
      </c>
      <c r="D340" s="283">
        <v>1.961</v>
      </c>
      <c r="E340" s="221"/>
      <c r="F340" s="198"/>
      <c r="G340" s="197"/>
      <c r="H340" s="198"/>
    </row>
    <row r="341" spans="1:8" ht="18.75" thickBot="1">
      <c r="A341" s="273">
        <v>13</v>
      </c>
      <c r="B341" s="262">
        <f t="shared" si="7"/>
        <v>77</v>
      </c>
      <c r="C341" s="204" t="s">
        <v>1381</v>
      </c>
      <c r="D341" s="283">
        <v>0.168</v>
      </c>
      <c r="E341" s="221"/>
      <c r="F341" s="198"/>
      <c r="G341" s="197"/>
      <c r="H341" s="198"/>
    </row>
    <row r="342" spans="1:8" ht="18.75" thickBot="1">
      <c r="A342" s="273">
        <v>14</v>
      </c>
      <c r="B342" s="262">
        <f t="shared" si="7"/>
        <v>78</v>
      </c>
      <c r="C342" s="204" t="s">
        <v>1382</v>
      </c>
      <c r="D342" s="283">
        <v>0</v>
      </c>
      <c r="E342" s="221"/>
      <c r="F342" s="198"/>
      <c r="G342" s="197"/>
      <c r="H342" s="198"/>
    </row>
    <row r="343" spans="1:8" ht="18.75" thickBot="1">
      <c r="A343" s="273">
        <v>15</v>
      </c>
      <c r="B343" s="262">
        <f t="shared" si="7"/>
        <v>79</v>
      </c>
      <c r="C343" s="204" t="s">
        <v>1384</v>
      </c>
      <c r="D343" s="283">
        <v>3.943</v>
      </c>
      <c r="E343" s="221"/>
      <c r="F343" s="198"/>
      <c r="G343" s="197"/>
      <c r="H343" s="198"/>
    </row>
    <row r="344" spans="1:8" ht="18.75" thickBot="1">
      <c r="A344" s="273">
        <v>16</v>
      </c>
      <c r="B344" s="262">
        <f t="shared" si="7"/>
        <v>80</v>
      </c>
      <c r="C344" s="204" t="s">
        <v>1385</v>
      </c>
      <c r="D344" s="283">
        <v>0</v>
      </c>
      <c r="E344" s="221"/>
      <c r="F344" s="198"/>
      <c r="G344" s="197"/>
      <c r="H344" s="198"/>
    </row>
    <row r="345" spans="1:8" ht="18.75" thickBot="1">
      <c r="A345" s="273">
        <v>17</v>
      </c>
      <c r="B345" s="262">
        <f t="shared" si="7"/>
        <v>81</v>
      </c>
      <c r="C345" s="204" t="s">
        <v>146</v>
      </c>
      <c r="D345" s="283">
        <v>0.759</v>
      </c>
      <c r="E345" s="221"/>
      <c r="F345" s="198"/>
      <c r="G345" s="197"/>
      <c r="H345" s="198"/>
    </row>
    <row r="346" spans="1:8" ht="19.5" thickBot="1">
      <c r="A346" s="203"/>
      <c r="B346" s="229"/>
      <c r="C346" s="212" t="s">
        <v>580</v>
      </c>
      <c r="D346" s="283"/>
      <c r="E346" s="221"/>
      <c r="F346" s="198">
        <f>SUM(D317:D345)</f>
        <v>24.093</v>
      </c>
      <c r="G346" s="197"/>
      <c r="H346" s="198"/>
    </row>
    <row r="347" spans="1:8" ht="18.75" thickBot="1">
      <c r="A347" s="203"/>
      <c r="B347" s="229"/>
      <c r="C347" s="204" t="s">
        <v>669</v>
      </c>
      <c r="D347" s="283">
        <v>930.185</v>
      </c>
      <c r="E347" s="221">
        <v>0</v>
      </c>
      <c r="F347" s="198"/>
      <c r="G347" s="197"/>
      <c r="H347" s="198"/>
    </row>
    <row r="348" spans="1:8" ht="18.75" thickBot="1">
      <c r="A348" s="203">
        <v>45</v>
      </c>
      <c r="B348" s="229">
        <v>82</v>
      </c>
      <c r="C348" s="204" t="s">
        <v>1205</v>
      </c>
      <c r="D348" s="283">
        <v>6.8</v>
      </c>
      <c r="E348" s="221"/>
      <c r="F348" s="198"/>
      <c r="G348" s="197"/>
      <c r="H348" s="198"/>
    </row>
    <row r="349" spans="1:8" ht="18.75" thickBot="1">
      <c r="A349" s="203"/>
      <c r="B349" s="229"/>
      <c r="C349" s="204" t="s">
        <v>551</v>
      </c>
      <c r="D349" s="318">
        <v>29.783</v>
      </c>
      <c r="E349" s="221">
        <f>D349+D350</f>
        <v>31.659000000000002</v>
      </c>
      <c r="F349" s="198"/>
      <c r="G349" s="197"/>
      <c r="H349" s="198"/>
    </row>
    <row r="350" spans="1:8" ht="18.75" thickBot="1">
      <c r="A350" s="203"/>
      <c r="B350" s="229"/>
      <c r="C350" s="204" t="s">
        <v>556</v>
      </c>
      <c r="D350" s="209">
        <v>1.876</v>
      </c>
      <c r="E350" s="221"/>
      <c r="F350" s="198"/>
      <c r="G350" s="198"/>
      <c r="H350" s="198"/>
    </row>
    <row r="351" spans="1:8" ht="18.75" thickBot="1">
      <c r="A351" s="203"/>
      <c r="B351" s="229"/>
      <c r="C351" s="210" t="s">
        <v>782</v>
      </c>
      <c r="D351" s="205"/>
      <c r="E351" s="221"/>
      <c r="F351" s="198">
        <f>SUM(D258:D350)</f>
        <v>45103.24200000001</v>
      </c>
      <c r="G351" s="197">
        <v>44507.968</v>
      </c>
      <c r="H351" s="198">
        <f>G351-F351</f>
        <v>-595.2740000000122</v>
      </c>
    </row>
    <row r="352" spans="1:8" ht="18.75" thickBot="1">
      <c r="A352" s="234">
        <v>1</v>
      </c>
      <c r="B352" s="233">
        <v>1</v>
      </c>
      <c r="C352" s="206" t="s">
        <v>996</v>
      </c>
      <c r="D352" s="283">
        <v>10</v>
      </c>
      <c r="E352" s="221"/>
      <c r="F352" s="198"/>
      <c r="G352" s="197"/>
      <c r="H352" s="198"/>
    </row>
    <row r="353" spans="1:8" ht="18.75" thickBot="1">
      <c r="A353" s="234">
        <v>2</v>
      </c>
      <c r="B353" s="233">
        <f>B352+1</f>
        <v>2</v>
      </c>
      <c r="C353" s="204" t="s">
        <v>82</v>
      </c>
      <c r="D353" s="283">
        <v>4.33</v>
      </c>
      <c r="E353" s="221"/>
      <c r="F353" s="198"/>
      <c r="G353" s="197"/>
      <c r="H353" s="198"/>
    </row>
    <row r="354" spans="1:8" ht="18.75" thickBot="1">
      <c r="A354" s="234">
        <v>3</v>
      </c>
      <c r="B354" s="233">
        <f>B353+1</f>
        <v>3</v>
      </c>
      <c r="C354" s="263" t="s">
        <v>1285</v>
      </c>
      <c r="D354" s="283">
        <v>0.64</v>
      </c>
      <c r="E354" s="221"/>
      <c r="F354" s="198"/>
      <c r="G354" s="197"/>
      <c r="H354" s="198"/>
    </row>
    <row r="355" spans="1:8" ht="18.75" thickBot="1">
      <c r="A355" s="420">
        <v>4</v>
      </c>
      <c r="B355" s="233">
        <v>4</v>
      </c>
      <c r="C355" s="253" t="s">
        <v>133</v>
      </c>
      <c r="D355" s="283">
        <v>1.07</v>
      </c>
      <c r="E355" s="221"/>
      <c r="F355" s="198"/>
      <c r="G355" s="197"/>
      <c r="H355" s="198"/>
    </row>
    <row r="356" spans="1:8" ht="18.75" thickBot="1">
      <c r="A356" s="422"/>
      <c r="B356" s="233">
        <v>5</v>
      </c>
      <c r="C356" s="255" t="s">
        <v>134</v>
      </c>
      <c r="D356" s="283">
        <v>0.41</v>
      </c>
      <c r="E356" s="221"/>
      <c r="F356" s="198"/>
      <c r="G356" s="197"/>
      <c r="H356" s="198"/>
    </row>
    <row r="357" spans="1:8" ht="18.75" thickBot="1">
      <c r="A357" s="234">
        <v>5</v>
      </c>
      <c r="B357" s="233">
        <v>6</v>
      </c>
      <c r="C357" s="274" t="s">
        <v>1219</v>
      </c>
      <c r="D357" s="283">
        <v>0</v>
      </c>
      <c r="E357" s="221"/>
      <c r="F357" s="198"/>
      <c r="G357" s="197"/>
      <c r="H357" s="198"/>
    </row>
    <row r="358" spans="1:8" ht="18.75" thickBot="1">
      <c r="A358" s="234">
        <v>6</v>
      </c>
      <c r="B358" s="233">
        <v>7</v>
      </c>
      <c r="C358" s="256" t="s">
        <v>135</v>
      </c>
      <c r="D358" s="283">
        <v>17.71</v>
      </c>
      <c r="E358" s="221"/>
      <c r="F358" s="198"/>
      <c r="G358" s="197"/>
      <c r="H358" s="198"/>
    </row>
    <row r="359" spans="1:8" ht="18.75" thickBot="1">
      <c r="A359" s="420">
        <v>7</v>
      </c>
      <c r="B359" s="233">
        <f aca="true" t="shared" si="8" ref="B359:B430">B358+1</f>
        <v>8</v>
      </c>
      <c r="C359" s="260" t="s">
        <v>71</v>
      </c>
      <c r="D359" s="283">
        <v>2.13</v>
      </c>
      <c r="E359" s="221"/>
      <c r="F359" s="198"/>
      <c r="G359" s="197"/>
      <c r="H359" s="198"/>
    </row>
    <row r="360" spans="1:8" ht="18.75" thickBot="1">
      <c r="A360" s="421"/>
      <c r="B360" s="233">
        <f t="shared" si="8"/>
        <v>9</v>
      </c>
      <c r="C360" s="266" t="s">
        <v>72</v>
      </c>
      <c r="D360" s="283">
        <v>0.2</v>
      </c>
      <c r="E360" s="221"/>
      <c r="F360" s="198"/>
      <c r="G360" s="197"/>
      <c r="H360" s="198"/>
    </row>
    <row r="361" spans="1:8" ht="18.75" thickBot="1">
      <c r="A361" s="422"/>
      <c r="B361" s="233">
        <f t="shared" si="8"/>
        <v>10</v>
      </c>
      <c r="C361" s="261" t="s">
        <v>73</v>
      </c>
      <c r="D361" s="283">
        <v>4.62</v>
      </c>
      <c r="E361" s="221"/>
      <c r="F361" s="198"/>
      <c r="G361" s="197"/>
      <c r="H361" s="198"/>
    </row>
    <row r="362" spans="1:8" ht="18.75" thickBot="1">
      <c r="A362" s="234">
        <v>8</v>
      </c>
      <c r="B362" s="233">
        <f t="shared" si="8"/>
        <v>11</v>
      </c>
      <c r="C362" s="330" t="s">
        <v>755</v>
      </c>
      <c r="D362" s="283">
        <v>0.6</v>
      </c>
      <c r="E362" s="221"/>
      <c r="F362" s="198"/>
      <c r="G362" s="197"/>
      <c r="H362" s="198"/>
    </row>
    <row r="363" spans="1:8" ht="18.75" thickBot="1">
      <c r="A363" s="420">
        <v>9</v>
      </c>
      <c r="B363" s="233">
        <f t="shared" si="8"/>
        <v>12</v>
      </c>
      <c r="C363" s="260" t="s">
        <v>967</v>
      </c>
      <c r="D363" s="283">
        <v>2.1</v>
      </c>
      <c r="E363" s="221"/>
      <c r="F363" s="198"/>
      <c r="G363" s="197"/>
      <c r="H363" s="198"/>
    </row>
    <row r="364" spans="1:8" ht="18.75" thickBot="1">
      <c r="A364" s="422"/>
      <c r="B364" s="233">
        <f t="shared" si="8"/>
        <v>13</v>
      </c>
      <c r="C364" s="261" t="s">
        <v>968</v>
      </c>
      <c r="D364" s="283">
        <v>1.94</v>
      </c>
      <c r="E364" s="221"/>
      <c r="F364" s="198"/>
      <c r="G364" s="197"/>
      <c r="H364" s="198"/>
    </row>
    <row r="365" spans="1:8" ht="18.75" thickBot="1">
      <c r="A365" s="287"/>
      <c r="B365" s="233"/>
      <c r="C365" s="259" t="s">
        <v>266</v>
      </c>
      <c r="D365" s="283">
        <v>3.33</v>
      </c>
      <c r="E365" s="221"/>
      <c r="F365" s="198"/>
      <c r="G365" s="197"/>
      <c r="H365" s="198"/>
    </row>
    <row r="366" spans="1:8" ht="18.75" thickBot="1">
      <c r="A366" s="420">
        <v>10</v>
      </c>
      <c r="B366" s="233">
        <f>B364+1</f>
        <v>14</v>
      </c>
      <c r="C366" s="349" t="s">
        <v>330</v>
      </c>
      <c r="D366" s="283">
        <v>0.1</v>
      </c>
      <c r="E366" s="221"/>
      <c r="F366" s="198"/>
      <c r="G366" s="197"/>
      <c r="H366" s="198"/>
    </row>
    <row r="367" spans="1:8" ht="18.75" thickBot="1">
      <c r="A367" s="421"/>
      <c r="B367" s="233">
        <f t="shared" si="8"/>
        <v>15</v>
      </c>
      <c r="C367" s="345" t="s">
        <v>331</v>
      </c>
      <c r="D367" s="283">
        <v>0.6</v>
      </c>
      <c r="E367" s="221"/>
      <c r="F367" s="198"/>
      <c r="G367" s="197"/>
      <c r="H367" s="198"/>
    </row>
    <row r="368" spans="1:8" ht="18.75" thickBot="1">
      <c r="A368" s="421"/>
      <c r="B368" s="233">
        <f t="shared" si="8"/>
        <v>16</v>
      </c>
      <c r="C368" s="345" t="s">
        <v>332</v>
      </c>
      <c r="D368" s="283">
        <v>0.6</v>
      </c>
      <c r="E368" s="221"/>
      <c r="F368" s="198"/>
      <c r="G368" s="197"/>
      <c r="H368" s="198"/>
    </row>
    <row r="369" spans="1:8" ht="18.75" thickBot="1">
      <c r="A369" s="422"/>
      <c r="B369" s="233">
        <f t="shared" si="8"/>
        <v>17</v>
      </c>
      <c r="C369" s="345" t="s">
        <v>333</v>
      </c>
      <c r="D369" s="283">
        <v>0.7</v>
      </c>
      <c r="E369" s="221"/>
      <c r="F369" s="198"/>
      <c r="G369" s="197"/>
      <c r="H369" s="198"/>
    </row>
    <row r="370" spans="1:8" ht="18.75" thickBot="1">
      <c r="A370" s="234">
        <v>11</v>
      </c>
      <c r="B370" s="233">
        <f t="shared" si="8"/>
        <v>18</v>
      </c>
      <c r="C370" s="346" t="s">
        <v>334</v>
      </c>
      <c r="D370" s="283">
        <v>1.3</v>
      </c>
      <c r="E370" s="221"/>
      <c r="F370" s="198"/>
      <c r="G370" s="197"/>
      <c r="H370" s="198"/>
    </row>
    <row r="371" spans="1:8" ht="18.75" thickBot="1">
      <c r="A371" s="234">
        <v>12</v>
      </c>
      <c r="B371" s="233">
        <f t="shared" si="8"/>
        <v>19</v>
      </c>
      <c r="C371" s="220" t="s">
        <v>874</v>
      </c>
      <c r="D371" s="283">
        <v>10</v>
      </c>
      <c r="E371" s="221"/>
      <c r="F371" s="198"/>
      <c r="G371" s="197"/>
      <c r="H371" s="198"/>
    </row>
    <row r="372" spans="1:8" ht="18.75" thickBot="1">
      <c r="A372" s="234">
        <v>13</v>
      </c>
      <c r="B372" s="233">
        <f t="shared" si="8"/>
        <v>20</v>
      </c>
      <c r="C372" s="330" t="s">
        <v>820</v>
      </c>
      <c r="D372" s="283">
        <v>1.65</v>
      </c>
      <c r="E372" s="221"/>
      <c r="F372" s="198"/>
      <c r="G372" s="197"/>
      <c r="H372" s="198"/>
    </row>
    <row r="373" spans="1:8" ht="18.75" thickBot="1">
      <c r="A373" s="234">
        <v>14</v>
      </c>
      <c r="B373" s="233">
        <f t="shared" si="8"/>
        <v>21</v>
      </c>
      <c r="C373" s="343" t="s">
        <v>161</v>
      </c>
      <c r="D373" s="283">
        <v>0</v>
      </c>
      <c r="E373" s="221"/>
      <c r="F373" s="198"/>
      <c r="G373" s="197"/>
      <c r="H373" s="198"/>
    </row>
    <row r="374" spans="1:8" ht="18.75" thickBot="1">
      <c r="A374" s="238">
        <v>15</v>
      </c>
      <c r="B374" s="233">
        <f t="shared" si="8"/>
        <v>22</v>
      </c>
      <c r="C374" s="256" t="s">
        <v>549</v>
      </c>
      <c r="D374" s="283">
        <v>3.3</v>
      </c>
      <c r="E374" s="221"/>
      <c r="F374" s="198"/>
      <c r="G374" s="197"/>
      <c r="H374" s="198"/>
    </row>
    <row r="375" spans="1:8" ht="18.75" thickBot="1">
      <c r="A375" s="238">
        <v>17</v>
      </c>
      <c r="B375" s="233">
        <f t="shared" si="8"/>
        <v>23</v>
      </c>
      <c r="C375" s="256" t="s">
        <v>154</v>
      </c>
      <c r="D375" s="283">
        <v>1.01</v>
      </c>
      <c r="E375" s="221"/>
      <c r="F375" s="198"/>
      <c r="G375" s="197"/>
      <c r="H375" s="198"/>
    </row>
    <row r="376" spans="1:8" ht="18.75" thickBot="1">
      <c r="A376" s="420">
        <v>18</v>
      </c>
      <c r="B376" s="233">
        <f t="shared" si="8"/>
        <v>24</v>
      </c>
      <c r="C376" s="260" t="s">
        <v>63</v>
      </c>
      <c r="D376" s="283">
        <v>0.8</v>
      </c>
      <c r="E376" s="224"/>
      <c r="F376" s="198"/>
      <c r="G376" s="197"/>
      <c r="H376" s="198"/>
    </row>
    <row r="377" spans="1:8" ht="18.75" thickBot="1">
      <c r="A377" s="422"/>
      <c r="B377" s="233">
        <f t="shared" si="8"/>
        <v>25</v>
      </c>
      <c r="C377" s="255" t="s">
        <v>861</v>
      </c>
      <c r="D377" s="283">
        <v>0.9</v>
      </c>
      <c r="E377" s="221"/>
      <c r="F377" s="198"/>
      <c r="G377" s="197"/>
      <c r="H377" s="198"/>
    </row>
    <row r="378" spans="1:8" ht="18.75" thickBot="1">
      <c r="A378" s="234">
        <v>19</v>
      </c>
      <c r="B378" s="233">
        <f t="shared" si="8"/>
        <v>26</v>
      </c>
      <c r="C378" s="213" t="s">
        <v>528</v>
      </c>
      <c r="D378" s="283">
        <v>0.56</v>
      </c>
      <c r="E378" s="221"/>
      <c r="F378" s="198"/>
      <c r="G378" s="197"/>
      <c r="H378" s="198"/>
    </row>
    <row r="379" spans="1:8" ht="18.75" thickBot="1">
      <c r="A379" s="234">
        <v>20</v>
      </c>
      <c r="B379" s="233">
        <f t="shared" si="8"/>
        <v>27</v>
      </c>
      <c r="C379" s="204" t="s">
        <v>1156</v>
      </c>
      <c r="D379" s="283">
        <v>317</v>
      </c>
      <c r="E379" s="221"/>
      <c r="F379" s="198"/>
      <c r="G379" s="197"/>
      <c r="H379" s="198"/>
    </row>
    <row r="380" spans="1:8" ht="18.75" thickBot="1">
      <c r="A380" s="234">
        <v>21</v>
      </c>
      <c r="B380" s="233">
        <f t="shared" si="8"/>
        <v>28</v>
      </c>
      <c r="C380" s="204" t="s">
        <v>3</v>
      </c>
      <c r="D380" s="283">
        <v>3.75</v>
      </c>
      <c r="E380" s="221"/>
      <c r="F380" s="198"/>
      <c r="G380" s="197"/>
      <c r="H380" s="198"/>
    </row>
    <row r="381" spans="1:8" ht="18.75" thickBot="1">
      <c r="A381" s="234">
        <v>22</v>
      </c>
      <c r="B381" s="233">
        <f t="shared" si="8"/>
        <v>29</v>
      </c>
      <c r="C381" s="204" t="s">
        <v>1284</v>
      </c>
      <c r="D381" s="283">
        <v>0.8</v>
      </c>
      <c r="E381" s="221"/>
      <c r="F381" s="198"/>
      <c r="G381" s="197"/>
      <c r="H381" s="198"/>
    </row>
    <row r="382" spans="1:8" ht="18.75" thickBot="1">
      <c r="A382" s="234">
        <v>23</v>
      </c>
      <c r="B382" s="233">
        <f t="shared" si="8"/>
        <v>30</v>
      </c>
      <c r="C382" s="206" t="s">
        <v>410</v>
      </c>
      <c r="D382" s="283">
        <v>90</v>
      </c>
      <c r="E382" s="221"/>
      <c r="F382" s="198"/>
      <c r="G382" s="197"/>
      <c r="H382" s="198"/>
    </row>
    <row r="383" spans="1:8" ht="18.75" thickBot="1">
      <c r="A383" s="234">
        <v>24</v>
      </c>
      <c r="B383" s="233">
        <f t="shared" si="8"/>
        <v>31</v>
      </c>
      <c r="C383" s="204" t="s">
        <v>1406</v>
      </c>
      <c r="D383" s="283">
        <v>5</v>
      </c>
      <c r="E383" s="221"/>
      <c r="F383" s="198"/>
      <c r="G383" s="197"/>
      <c r="H383" s="198"/>
    </row>
    <row r="384" spans="1:8" ht="18.75" thickBot="1">
      <c r="A384" s="234">
        <v>25</v>
      </c>
      <c r="B384" s="233">
        <f t="shared" si="8"/>
        <v>32</v>
      </c>
      <c r="C384" s="204" t="s">
        <v>1402</v>
      </c>
      <c r="D384" s="283">
        <v>137.8</v>
      </c>
      <c r="E384" s="221"/>
      <c r="F384" s="198"/>
      <c r="G384" s="197"/>
      <c r="H384" s="198"/>
    </row>
    <row r="385" spans="1:8" ht="18.75" thickBot="1">
      <c r="A385" s="234">
        <v>26</v>
      </c>
      <c r="B385" s="233">
        <f t="shared" si="8"/>
        <v>33</v>
      </c>
      <c r="C385" s="204" t="s">
        <v>1399</v>
      </c>
      <c r="D385" s="283">
        <v>46.031</v>
      </c>
      <c r="E385" s="221"/>
      <c r="F385" s="198"/>
      <c r="G385" s="197"/>
      <c r="H385" s="198"/>
    </row>
    <row r="386" spans="1:8" ht="18.75" thickBot="1">
      <c r="A386" s="425">
        <v>27</v>
      </c>
      <c r="B386" s="233">
        <f t="shared" si="8"/>
        <v>34</v>
      </c>
      <c r="C386" s="225" t="s">
        <v>197</v>
      </c>
      <c r="D386" s="283">
        <v>2</v>
      </c>
      <c r="E386" s="221">
        <f>SUM(D386:D387)</f>
        <v>5146</v>
      </c>
      <c r="F386" s="198"/>
      <c r="G386" s="197"/>
      <c r="H386" s="198"/>
    </row>
    <row r="387" spans="1:8" ht="18.75" thickBot="1">
      <c r="A387" s="426"/>
      <c r="B387" s="233">
        <f t="shared" si="8"/>
        <v>35</v>
      </c>
      <c r="C387" s="225" t="s">
        <v>198</v>
      </c>
      <c r="D387" s="283">
        <v>5144</v>
      </c>
      <c r="E387" s="221"/>
      <c r="F387" s="198"/>
      <c r="G387" s="197"/>
      <c r="H387" s="198"/>
    </row>
    <row r="388" spans="1:8" ht="18.75" thickBot="1">
      <c r="A388" s="234">
        <v>28</v>
      </c>
      <c r="B388" s="233">
        <f t="shared" si="8"/>
        <v>36</v>
      </c>
      <c r="C388" s="204" t="s">
        <v>1398</v>
      </c>
      <c r="D388" s="283">
        <v>504</v>
      </c>
      <c r="E388" s="221"/>
      <c r="F388" s="198"/>
      <c r="G388" s="197"/>
      <c r="H388" s="198"/>
    </row>
    <row r="389" spans="1:8" ht="18.75" thickBot="1">
      <c r="A389" s="234">
        <v>30</v>
      </c>
      <c r="B389" s="233">
        <f t="shared" si="8"/>
        <v>37</v>
      </c>
      <c r="C389" s="204" t="s">
        <v>1405</v>
      </c>
      <c r="D389" s="283">
        <v>25</v>
      </c>
      <c r="E389" s="221"/>
      <c r="F389" s="198"/>
      <c r="G389" s="197"/>
      <c r="H389" s="198"/>
    </row>
    <row r="390" spans="1:8" ht="18.75" thickBot="1">
      <c r="A390" s="234">
        <v>31</v>
      </c>
      <c r="B390" s="233">
        <f t="shared" si="8"/>
        <v>38</v>
      </c>
      <c r="C390" s="204" t="s">
        <v>1227</v>
      </c>
      <c r="D390" s="283">
        <v>148</v>
      </c>
      <c r="E390" s="221"/>
      <c r="F390" s="198"/>
      <c r="G390" s="197"/>
      <c r="H390" s="198"/>
    </row>
    <row r="391" spans="1:8" ht="18.75" thickBot="1">
      <c r="A391" s="234">
        <v>32</v>
      </c>
      <c r="B391" s="233">
        <f t="shared" si="8"/>
        <v>39</v>
      </c>
      <c r="C391" s="204" t="s">
        <v>180</v>
      </c>
      <c r="D391" s="283">
        <v>21</v>
      </c>
      <c r="E391" s="221"/>
      <c r="F391" s="198"/>
      <c r="G391" s="197"/>
      <c r="H391" s="198"/>
    </row>
    <row r="392" spans="1:8" ht="18.75" thickBot="1">
      <c r="A392" s="238">
        <v>33</v>
      </c>
      <c r="B392" s="233">
        <f t="shared" si="8"/>
        <v>40</v>
      </c>
      <c r="C392" s="204" t="s">
        <v>1319</v>
      </c>
      <c r="D392" s="283">
        <v>1.26</v>
      </c>
      <c r="E392" s="221"/>
      <c r="F392" s="198"/>
      <c r="G392" s="197"/>
      <c r="H392" s="198"/>
    </row>
    <row r="393" spans="1:8" ht="18.75" thickBot="1">
      <c r="A393" s="288">
        <v>34</v>
      </c>
      <c r="B393" s="233">
        <f t="shared" si="8"/>
        <v>41</v>
      </c>
      <c r="C393" s="206" t="s">
        <v>723</v>
      </c>
      <c r="D393" s="283">
        <v>1.135</v>
      </c>
      <c r="E393" s="221"/>
      <c r="F393" s="198"/>
      <c r="G393" s="197"/>
      <c r="H393" s="198"/>
    </row>
    <row r="394" spans="1:8" ht="18.75" thickBot="1">
      <c r="A394" s="290">
        <v>35</v>
      </c>
      <c r="B394" s="233">
        <f t="shared" si="8"/>
        <v>42</v>
      </c>
      <c r="C394" s="206" t="s">
        <v>110</v>
      </c>
      <c r="D394" s="283">
        <v>9.5</v>
      </c>
      <c r="E394" s="221"/>
      <c r="F394" s="198"/>
      <c r="G394" s="197"/>
      <c r="H394" s="198"/>
    </row>
    <row r="395" spans="1:8" ht="18.75" thickBot="1">
      <c r="A395" s="234">
        <v>36</v>
      </c>
      <c r="B395" s="233">
        <f t="shared" si="8"/>
        <v>43</v>
      </c>
      <c r="C395" s="204" t="s">
        <v>527</v>
      </c>
      <c r="D395" s="283">
        <v>57</v>
      </c>
      <c r="E395" s="221"/>
      <c r="F395" s="198"/>
      <c r="G395" s="197"/>
      <c r="H395" s="198"/>
    </row>
    <row r="396" spans="1:8" ht="18.75" thickBot="1">
      <c r="A396" s="234">
        <v>37</v>
      </c>
      <c r="B396" s="233">
        <f t="shared" si="8"/>
        <v>44</v>
      </c>
      <c r="C396" s="204" t="s">
        <v>1350</v>
      </c>
      <c r="D396" s="283">
        <v>0.97</v>
      </c>
      <c r="E396" s="221"/>
      <c r="F396" s="198"/>
      <c r="G396" s="197"/>
      <c r="H396" s="198"/>
    </row>
    <row r="397" spans="1:8" ht="18.75" thickBot="1">
      <c r="A397" s="234">
        <v>38</v>
      </c>
      <c r="B397" s="233">
        <f t="shared" si="8"/>
        <v>45</v>
      </c>
      <c r="C397" s="204" t="s">
        <v>196</v>
      </c>
      <c r="D397" s="283">
        <v>726.299</v>
      </c>
      <c r="E397" s="221"/>
      <c r="F397" s="198"/>
      <c r="G397" s="197"/>
      <c r="H397" s="198"/>
    </row>
    <row r="398" spans="1:8" ht="18.75" thickBot="1">
      <c r="A398" s="420">
        <v>39</v>
      </c>
      <c r="B398" s="233">
        <f t="shared" si="8"/>
        <v>46</v>
      </c>
      <c r="C398" s="225" t="s">
        <v>813</v>
      </c>
      <c r="D398" s="283">
        <v>149.529</v>
      </c>
      <c r="E398" s="221">
        <f>D398+D399+D400+D401+D402+D403+D404+D405</f>
        <v>1996.17</v>
      </c>
      <c r="F398" s="198"/>
      <c r="G398" s="197"/>
      <c r="H398" s="198"/>
    </row>
    <row r="399" spans="1:8" ht="18.75" thickBot="1">
      <c r="A399" s="421"/>
      <c r="B399" s="233">
        <f t="shared" si="8"/>
        <v>47</v>
      </c>
      <c r="C399" s="225" t="s">
        <v>814</v>
      </c>
      <c r="D399" s="283">
        <v>140.039</v>
      </c>
      <c r="E399" s="221"/>
      <c r="F399" s="198"/>
      <c r="G399" s="197"/>
      <c r="H399" s="198"/>
    </row>
    <row r="400" spans="1:8" ht="18.75" thickBot="1">
      <c r="A400" s="421"/>
      <c r="B400" s="233">
        <f t="shared" si="8"/>
        <v>48</v>
      </c>
      <c r="C400" s="225" t="s">
        <v>815</v>
      </c>
      <c r="D400" s="283">
        <v>200.911</v>
      </c>
      <c r="E400" s="221"/>
      <c r="F400" s="198"/>
      <c r="G400" s="197"/>
      <c r="H400" s="198"/>
    </row>
    <row r="401" spans="1:8" ht="18.75" thickBot="1">
      <c r="A401" s="421"/>
      <c r="B401" s="233">
        <f t="shared" si="8"/>
        <v>49</v>
      </c>
      <c r="C401" s="225" t="s">
        <v>816</v>
      </c>
      <c r="D401" s="283">
        <v>202.456</v>
      </c>
      <c r="E401" s="221"/>
      <c r="F401" s="198"/>
      <c r="G401" s="197"/>
      <c r="H401" s="198"/>
    </row>
    <row r="402" spans="1:8" ht="18.75" thickBot="1">
      <c r="A402" s="421"/>
      <c r="B402" s="233">
        <f t="shared" si="8"/>
        <v>50</v>
      </c>
      <c r="C402" s="225" t="s">
        <v>817</v>
      </c>
      <c r="D402" s="283">
        <v>55.913</v>
      </c>
      <c r="E402" s="221"/>
      <c r="F402" s="198"/>
      <c r="G402" s="197"/>
      <c r="H402" s="198"/>
    </row>
    <row r="403" spans="1:8" ht="18.75" thickBot="1">
      <c r="A403" s="421"/>
      <c r="B403" s="233">
        <f t="shared" si="8"/>
        <v>51</v>
      </c>
      <c r="C403" s="225" t="s">
        <v>818</v>
      </c>
      <c r="D403" s="283">
        <v>125.765</v>
      </c>
      <c r="E403" s="221"/>
      <c r="F403" s="198"/>
      <c r="G403" s="197"/>
      <c r="H403" s="198"/>
    </row>
    <row r="404" spans="1:8" ht="18.75" thickBot="1">
      <c r="A404" s="421"/>
      <c r="B404" s="233">
        <f t="shared" si="8"/>
        <v>52</v>
      </c>
      <c r="C404" s="225" t="s">
        <v>582</v>
      </c>
      <c r="D404" s="283">
        <v>194.804</v>
      </c>
      <c r="E404" s="221"/>
      <c r="F404" s="198"/>
      <c r="G404" s="197"/>
      <c r="H404" s="198"/>
    </row>
    <row r="405" spans="1:8" ht="18.75" thickBot="1">
      <c r="A405" s="422"/>
      <c r="B405" s="233">
        <f t="shared" si="8"/>
        <v>53</v>
      </c>
      <c r="C405" s="225" t="s">
        <v>819</v>
      </c>
      <c r="D405" s="283">
        <v>926.753</v>
      </c>
      <c r="E405" s="221"/>
      <c r="F405" s="198"/>
      <c r="G405" s="197"/>
      <c r="H405" s="198"/>
    </row>
    <row r="406" spans="1:8" ht="18.75" thickBot="1">
      <c r="A406" s="238">
        <v>40</v>
      </c>
      <c r="B406" s="233">
        <f t="shared" si="8"/>
        <v>54</v>
      </c>
      <c r="C406" s="206" t="s">
        <v>1282</v>
      </c>
      <c r="D406" s="283">
        <v>1.2</v>
      </c>
      <c r="E406" s="221"/>
      <c r="F406" s="198"/>
      <c r="G406" s="197"/>
      <c r="H406" s="198"/>
    </row>
    <row r="407" spans="1:8" ht="18.75" thickBot="1">
      <c r="A407" s="238">
        <v>41</v>
      </c>
      <c r="B407" s="233">
        <f t="shared" si="8"/>
        <v>55</v>
      </c>
      <c r="C407" s="206" t="s">
        <v>219</v>
      </c>
      <c r="D407" s="283">
        <v>203</v>
      </c>
      <c r="E407" s="221"/>
      <c r="F407" s="198"/>
      <c r="G407" s="197"/>
      <c r="H407" s="198"/>
    </row>
    <row r="408" spans="1:8" ht="18.75" thickBot="1">
      <c r="A408" s="420">
        <v>42</v>
      </c>
      <c r="B408" s="233">
        <f t="shared" si="8"/>
        <v>56</v>
      </c>
      <c r="C408" s="206" t="s">
        <v>9</v>
      </c>
      <c r="D408" s="283">
        <v>0</v>
      </c>
      <c r="E408" s="221"/>
      <c r="F408" s="198"/>
      <c r="G408" s="197"/>
      <c r="H408" s="198"/>
    </row>
    <row r="409" spans="1:8" ht="18.75" thickBot="1">
      <c r="A409" s="422"/>
      <c r="B409" s="233">
        <f t="shared" si="8"/>
        <v>57</v>
      </c>
      <c r="C409" s="207" t="s">
        <v>10</v>
      </c>
      <c r="D409" s="283">
        <v>0</v>
      </c>
      <c r="E409" s="221"/>
      <c r="F409" s="198"/>
      <c r="G409" s="197"/>
      <c r="H409" s="198"/>
    </row>
    <row r="410" spans="1:8" ht="18.75" thickBot="1">
      <c r="A410" s="234">
        <v>43</v>
      </c>
      <c r="B410" s="233">
        <f t="shared" si="8"/>
        <v>58</v>
      </c>
      <c r="C410" s="204" t="s">
        <v>256</v>
      </c>
      <c r="D410" s="283">
        <v>3.5</v>
      </c>
      <c r="E410" s="221"/>
      <c r="F410" s="198"/>
      <c r="G410" s="197"/>
      <c r="H410" s="198"/>
    </row>
    <row r="411" spans="1:8" ht="18.75" thickBot="1">
      <c r="A411" s="234">
        <v>44</v>
      </c>
      <c r="B411" s="233">
        <f t="shared" si="8"/>
        <v>59</v>
      </c>
      <c r="C411" s="204" t="s">
        <v>132</v>
      </c>
      <c r="D411" s="283">
        <v>19</v>
      </c>
      <c r="E411" s="221"/>
      <c r="F411" s="198"/>
      <c r="G411" s="197"/>
      <c r="H411" s="198"/>
    </row>
    <row r="412" spans="1:8" ht="18.75" thickBot="1">
      <c r="A412" s="234">
        <v>45</v>
      </c>
      <c r="B412" s="233">
        <f t="shared" si="8"/>
        <v>60</v>
      </c>
      <c r="C412" s="214" t="s">
        <v>934</v>
      </c>
      <c r="D412" s="283">
        <v>10</v>
      </c>
      <c r="E412" s="221"/>
      <c r="F412" s="198"/>
      <c r="G412" s="197"/>
      <c r="H412" s="198"/>
    </row>
    <row r="413" spans="1:8" ht="18.75" thickBot="1">
      <c r="A413" s="234">
        <v>46</v>
      </c>
      <c r="B413" s="233">
        <f t="shared" si="8"/>
        <v>61</v>
      </c>
      <c r="C413" s="215" t="s">
        <v>935</v>
      </c>
      <c r="D413" s="283">
        <v>1.1</v>
      </c>
      <c r="E413" s="221"/>
      <c r="F413" s="198"/>
      <c r="G413" s="197"/>
      <c r="H413" s="198"/>
    </row>
    <row r="414" spans="1:8" ht="18.75" thickBot="1">
      <c r="A414" s="425">
        <v>47</v>
      </c>
      <c r="B414" s="233">
        <f t="shared" si="8"/>
        <v>62</v>
      </c>
      <c r="C414" s="225" t="s">
        <v>753</v>
      </c>
      <c r="D414" s="283">
        <v>9</v>
      </c>
      <c r="E414" s="221"/>
      <c r="F414" s="198"/>
      <c r="G414" s="197"/>
      <c r="H414" s="198"/>
    </row>
    <row r="415" spans="1:8" ht="18.75" thickBot="1">
      <c r="A415" s="428"/>
      <c r="B415" s="233">
        <f t="shared" si="8"/>
        <v>63</v>
      </c>
      <c r="C415" s="225" t="s">
        <v>854</v>
      </c>
      <c r="D415" s="283">
        <v>32</v>
      </c>
      <c r="E415" s="221"/>
      <c r="F415" s="198"/>
      <c r="G415" s="197"/>
      <c r="H415" s="198"/>
    </row>
    <row r="416" spans="1:8" ht="18.75" thickBot="1">
      <c r="A416" s="428"/>
      <c r="B416" s="233">
        <f t="shared" si="8"/>
        <v>64</v>
      </c>
      <c r="C416" s="225" t="s">
        <v>718</v>
      </c>
      <c r="D416" s="283">
        <v>103</v>
      </c>
      <c r="E416" s="221">
        <f>SUM(D414:D417)</f>
        <v>190</v>
      </c>
      <c r="F416" s="198"/>
      <c r="G416" s="197"/>
      <c r="H416" s="198"/>
    </row>
    <row r="417" spans="1:8" ht="18.75" thickBot="1">
      <c r="A417" s="426"/>
      <c r="B417" s="233">
        <f t="shared" si="8"/>
        <v>65</v>
      </c>
      <c r="C417" s="225" t="s">
        <v>719</v>
      </c>
      <c r="D417" s="283">
        <v>46</v>
      </c>
      <c r="E417" s="221"/>
      <c r="F417" s="198"/>
      <c r="G417" s="197"/>
      <c r="H417" s="198"/>
    </row>
    <row r="418" spans="1:8" ht="18.75" thickBot="1">
      <c r="A418" s="290">
        <v>48</v>
      </c>
      <c r="B418" s="233">
        <f t="shared" si="8"/>
        <v>66</v>
      </c>
      <c r="C418" s="206" t="s">
        <v>550</v>
      </c>
      <c r="D418" s="283">
        <v>2.27</v>
      </c>
      <c r="E418" s="221"/>
      <c r="F418" s="198"/>
      <c r="G418" s="197"/>
      <c r="H418" s="198"/>
    </row>
    <row r="419" spans="1:8" ht="18.75" thickBot="1">
      <c r="A419" s="351">
        <v>49</v>
      </c>
      <c r="B419" s="233">
        <f t="shared" si="8"/>
        <v>67</v>
      </c>
      <c r="C419" s="204" t="s">
        <v>576</v>
      </c>
      <c r="D419" s="283">
        <v>0.49</v>
      </c>
      <c r="E419" s="221"/>
      <c r="F419" s="198"/>
      <c r="G419" s="197"/>
      <c r="H419" s="198"/>
    </row>
    <row r="420" spans="1:8" ht="18.75" thickBot="1">
      <c r="A420" s="351">
        <v>50</v>
      </c>
      <c r="B420" s="233">
        <f t="shared" si="8"/>
        <v>68</v>
      </c>
      <c r="C420" s="204" t="s">
        <v>68</v>
      </c>
      <c r="D420" s="283">
        <v>1.9</v>
      </c>
      <c r="E420" s="221"/>
      <c r="F420" s="198"/>
      <c r="G420" s="197"/>
      <c r="H420" s="198"/>
    </row>
    <row r="421" spans="1:8" ht="18.75" thickBot="1">
      <c r="A421" s="351"/>
      <c r="B421" s="233">
        <f t="shared" si="8"/>
        <v>69</v>
      </c>
      <c r="C421" s="274" t="s">
        <v>101</v>
      </c>
      <c r="D421" s="283">
        <v>0</v>
      </c>
      <c r="E421" s="221"/>
      <c r="F421" s="198"/>
      <c r="G421" s="197"/>
      <c r="H421" s="198"/>
    </row>
    <row r="422" spans="1:8" ht="18.75" thickBot="1">
      <c r="A422" s="351">
        <v>51</v>
      </c>
      <c r="B422" s="233">
        <f t="shared" si="8"/>
        <v>70</v>
      </c>
      <c r="C422" s="204" t="s">
        <v>969</v>
      </c>
      <c r="D422" s="283">
        <v>0.6</v>
      </c>
      <c r="E422" s="221"/>
      <c r="F422" s="198"/>
      <c r="G422" s="197"/>
      <c r="H422" s="198"/>
    </row>
    <row r="423" spans="1:8" ht="18.75" thickBot="1">
      <c r="A423" s="351">
        <v>52</v>
      </c>
      <c r="B423" s="233">
        <f t="shared" si="8"/>
        <v>71</v>
      </c>
      <c r="C423" s="204" t="s">
        <v>537</v>
      </c>
      <c r="D423" s="283">
        <v>0.6</v>
      </c>
      <c r="E423" s="221"/>
      <c r="F423" s="198"/>
      <c r="G423" s="197"/>
      <c r="H423" s="198"/>
    </row>
    <row r="424" spans="1:8" ht="18.75" thickBot="1">
      <c r="A424" s="351">
        <v>53</v>
      </c>
      <c r="B424" s="233">
        <f t="shared" si="8"/>
        <v>72</v>
      </c>
      <c r="C424" s="206" t="s">
        <v>69</v>
      </c>
      <c r="D424" s="283">
        <v>0.048</v>
      </c>
      <c r="E424" s="221"/>
      <c r="F424" s="198"/>
      <c r="G424" s="197"/>
      <c r="H424" s="198"/>
    </row>
    <row r="425" spans="1:8" ht="18.75" thickBot="1">
      <c r="A425" s="351">
        <v>54</v>
      </c>
      <c r="B425" s="233">
        <f t="shared" si="8"/>
        <v>73</v>
      </c>
      <c r="C425" s="363" t="s">
        <v>81</v>
      </c>
      <c r="D425" s="283">
        <v>0</v>
      </c>
      <c r="E425" s="221"/>
      <c r="F425" s="198"/>
      <c r="G425" s="197"/>
      <c r="H425" s="198"/>
    </row>
    <row r="426" spans="1:8" ht="18.75" thickBot="1">
      <c r="A426" s="420">
        <v>55</v>
      </c>
      <c r="B426" s="362">
        <f t="shared" si="8"/>
        <v>74</v>
      </c>
      <c r="C426" s="253" t="s">
        <v>509</v>
      </c>
      <c r="D426" s="283">
        <v>0.762</v>
      </c>
      <c r="E426" s="221">
        <f>D426+D427+D428+D429+D430+D431+D432+D433+D434+D435+D436+D437+D438+D439</f>
        <v>70.96600000000001</v>
      </c>
      <c r="F426" s="198"/>
      <c r="G426" s="197"/>
      <c r="H426" s="198"/>
    </row>
    <row r="427" spans="1:8" ht="18.75" thickBot="1">
      <c r="A427" s="421"/>
      <c r="B427" s="362">
        <f t="shared" si="8"/>
        <v>75</v>
      </c>
      <c r="C427" s="254" t="s">
        <v>510</v>
      </c>
      <c r="D427" s="283">
        <v>1.134</v>
      </c>
      <c r="E427" s="221"/>
      <c r="F427" s="198"/>
      <c r="G427" s="197"/>
      <c r="H427" s="198"/>
    </row>
    <row r="428" spans="1:8" ht="18.75" thickBot="1">
      <c r="A428" s="421"/>
      <c r="B428" s="362">
        <f t="shared" si="8"/>
        <v>76</v>
      </c>
      <c r="C428" s="254" t="s">
        <v>652</v>
      </c>
      <c r="D428" s="283">
        <v>2.545</v>
      </c>
      <c r="E428" s="221"/>
      <c r="F428" s="198"/>
      <c r="G428" s="197"/>
      <c r="H428" s="198"/>
    </row>
    <row r="429" spans="1:8" ht="19.5" thickBot="1">
      <c r="A429" s="421"/>
      <c r="B429" s="362">
        <f t="shared" si="8"/>
        <v>77</v>
      </c>
      <c r="C429" s="313" t="s">
        <v>653</v>
      </c>
      <c r="D429" s="283">
        <v>8.55</v>
      </c>
      <c r="E429" s="221"/>
      <c r="F429" s="198"/>
      <c r="G429" s="197"/>
      <c r="H429" s="198"/>
    </row>
    <row r="430" spans="1:8" ht="18.75" thickBot="1">
      <c r="A430" s="421"/>
      <c r="B430" s="362">
        <f t="shared" si="8"/>
        <v>78</v>
      </c>
      <c r="C430" s="254" t="s">
        <v>654</v>
      </c>
      <c r="D430" s="283">
        <v>1.412</v>
      </c>
      <c r="E430" s="221"/>
      <c r="F430" s="198"/>
      <c r="G430" s="197"/>
      <c r="H430" s="198"/>
    </row>
    <row r="431" spans="1:8" ht="18.75" thickBot="1">
      <c r="A431" s="421"/>
      <c r="B431" s="362">
        <f aca="true" t="shared" si="9" ref="B431:B439">B430+1</f>
        <v>79</v>
      </c>
      <c r="C431" s="254" t="s">
        <v>511</v>
      </c>
      <c r="D431" s="283">
        <v>4.168</v>
      </c>
      <c r="E431" s="221"/>
      <c r="F431" s="198"/>
      <c r="G431" s="197"/>
      <c r="H431" s="198"/>
    </row>
    <row r="432" spans="1:8" ht="18.75" thickBot="1">
      <c r="A432" s="421"/>
      <c r="B432" s="362">
        <f t="shared" si="9"/>
        <v>80</v>
      </c>
      <c r="C432" s="254" t="s">
        <v>1217</v>
      </c>
      <c r="D432" s="283">
        <v>2.774</v>
      </c>
      <c r="E432" s="221"/>
      <c r="F432" s="198"/>
      <c r="G432" s="197"/>
      <c r="H432" s="198"/>
    </row>
    <row r="433" spans="1:8" ht="19.5" thickBot="1">
      <c r="A433" s="421"/>
      <c r="B433" s="362">
        <f t="shared" si="9"/>
        <v>81</v>
      </c>
      <c r="C433" s="313" t="s">
        <v>655</v>
      </c>
      <c r="D433" s="283">
        <v>3.739</v>
      </c>
      <c r="E433" s="221"/>
      <c r="F433" s="198"/>
      <c r="G433" s="197"/>
      <c r="H433" s="198"/>
    </row>
    <row r="434" spans="1:8" ht="18.75" thickBot="1">
      <c r="A434" s="421"/>
      <c r="B434" s="362">
        <f t="shared" si="9"/>
        <v>82</v>
      </c>
      <c r="C434" s="254" t="s">
        <v>656</v>
      </c>
      <c r="D434" s="283">
        <v>5.672</v>
      </c>
      <c r="E434" s="221"/>
      <c r="F434" s="198"/>
      <c r="G434" s="197"/>
      <c r="H434" s="198"/>
    </row>
    <row r="435" spans="1:8" ht="19.5" thickBot="1">
      <c r="A435" s="421"/>
      <c r="B435" s="362">
        <f t="shared" si="9"/>
        <v>83</v>
      </c>
      <c r="C435" s="313" t="s">
        <v>657</v>
      </c>
      <c r="D435" s="283">
        <v>2.83</v>
      </c>
      <c r="E435" s="221"/>
      <c r="F435" s="198"/>
      <c r="G435" s="197"/>
      <c r="H435" s="198"/>
    </row>
    <row r="436" spans="1:8" ht="18.75" thickBot="1">
      <c r="A436" s="421"/>
      <c r="B436" s="362">
        <f t="shared" si="9"/>
        <v>84</v>
      </c>
      <c r="C436" s="254" t="s">
        <v>658</v>
      </c>
      <c r="D436" s="283">
        <v>7.456</v>
      </c>
      <c r="E436" s="221"/>
      <c r="F436" s="198"/>
      <c r="G436" s="197"/>
      <c r="H436" s="198"/>
    </row>
    <row r="437" spans="1:8" ht="18.75" thickBot="1">
      <c r="A437" s="421"/>
      <c r="B437" s="362">
        <f t="shared" si="9"/>
        <v>85</v>
      </c>
      <c r="C437" s="254" t="s">
        <v>659</v>
      </c>
      <c r="D437" s="283">
        <v>17.693</v>
      </c>
      <c r="E437" s="221"/>
      <c r="F437" s="198"/>
      <c r="G437" s="197"/>
      <c r="H437" s="198"/>
    </row>
    <row r="438" spans="1:8" ht="18.75" thickBot="1">
      <c r="A438" s="421"/>
      <c r="B438" s="362">
        <f t="shared" si="9"/>
        <v>86</v>
      </c>
      <c r="C438" s="254" t="s">
        <v>660</v>
      </c>
      <c r="D438" s="283">
        <v>6.039</v>
      </c>
      <c r="E438" s="221"/>
      <c r="F438" s="198"/>
      <c r="G438" s="197"/>
      <c r="H438" s="198"/>
    </row>
    <row r="439" spans="1:8" ht="18.75" thickBot="1">
      <c r="A439" s="422"/>
      <c r="B439" s="362">
        <f t="shared" si="9"/>
        <v>87</v>
      </c>
      <c r="C439" s="255" t="s">
        <v>299</v>
      </c>
      <c r="D439" s="283">
        <v>6.192</v>
      </c>
      <c r="E439" s="221"/>
      <c r="F439" s="198"/>
      <c r="G439" s="197"/>
      <c r="H439" s="198"/>
    </row>
    <row r="440" spans="1:8" ht="18.75" thickBot="1">
      <c r="A440" s="203"/>
      <c r="B440" s="229"/>
      <c r="C440" s="312" t="s">
        <v>581</v>
      </c>
      <c r="D440" s="209"/>
      <c r="E440" s="221"/>
      <c r="F440" s="198">
        <f>SUM(D352:D439)</f>
        <v>9811.989000000001</v>
      </c>
      <c r="G440" s="197"/>
      <c r="H440" s="198"/>
    </row>
    <row r="441" spans="1:8" ht="18.75" thickBot="1">
      <c r="A441" s="273">
        <v>1</v>
      </c>
      <c r="B441" s="233">
        <v>88</v>
      </c>
      <c r="C441" s="204" t="s">
        <v>964</v>
      </c>
      <c r="D441" s="283">
        <v>0</v>
      </c>
      <c r="E441" s="221"/>
      <c r="F441" s="198"/>
      <c r="G441" s="197"/>
      <c r="H441" s="198"/>
    </row>
    <row r="442" spans="1:8" ht="18.75" thickBot="1">
      <c r="A442" s="273">
        <v>2</v>
      </c>
      <c r="B442" s="233">
        <f>B441+1</f>
        <v>89</v>
      </c>
      <c r="C442" s="204" t="s">
        <v>628</v>
      </c>
      <c r="D442" s="283">
        <v>0.5</v>
      </c>
      <c r="E442" s="221"/>
      <c r="F442" s="198"/>
      <c r="G442" s="197"/>
      <c r="H442" s="198"/>
    </row>
    <row r="443" spans="1:8" ht="18.75" thickBot="1">
      <c r="A443" s="273">
        <v>3</v>
      </c>
      <c r="B443" s="233">
        <f aca="true" t="shared" si="10" ref="B443:B469">B442+1</f>
        <v>90</v>
      </c>
      <c r="C443" s="204" t="s">
        <v>75</v>
      </c>
      <c r="D443" s="283">
        <v>3.35</v>
      </c>
      <c r="E443" s="221"/>
      <c r="F443" s="198"/>
      <c r="G443" s="197"/>
      <c r="H443" s="198"/>
    </row>
    <row r="444" spans="1:8" ht="18.75" thickBot="1">
      <c r="A444" s="273">
        <v>4</v>
      </c>
      <c r="B444" s="233">
        <f t="shared" si="10"/>
        <v>91</v>
      </c>
      <c r="C444" s="204" t="s">
        <v>468</v>
      </c>
      <c r="D444" s="283">
        <v>1.57</v>
      </c>
      <c r="E444" s="221"/>
      <c r="F444" s="198"/>
      <c r="G444" s="197"/>
      <c r="H444" s="198"/>
    </row>
    <row r="445" spans="1:8" ht="18.75" thickBot="1">
      <c r="A445" s="273">
        <v>5</v>
      </c>
      <c r="B445" s="233">
        <f t="shared" si="10"/>
        <v>92</v>
      </c>
      <c r="C445" s="204" t="s">
        <v>973</v>
      </c>
      <c r="D445" s="283">
        <v>2.7</v>
      </c>
      <c r="E445" s="221"/>
      <c r="F445" s="198"/>
      <c r="G445" s="197"/>
      <c r="H445" s="198"/>
    </row>
    <row r="446" spans="1:8" ht="18.75" thickBot="1">
      <c r="A446" s="273">
        <v>6</v>
      </c>
      <c r="B446" s="233">
        <f t="shared" si="10"/>
        <v>93</v>
      </c>
      <c r="C446" s="204" t="s">
        <v>78</v>
      </c>
      <c r="D446" s="283">
        <v>0.7</v>
      </c>
      <c r="E446" s="221"/>
      <c r="F446" s="198"/>
      <c r="G446" s="197"/>
      <c r="H446" s="198"/>
    </row>
    <row r="447" spans="1:8" ht="18.75" thickBot="1">
      <c r="A447" s="273">
        <v>7</v>
      </c>
      <c r="B447" s="233">
        <f t="shared" si="10"/>
        <v>94</v>
      </c>
      <c r="C447" s="204" t="s">
        <v>70</v>
      </c>
      <c r="D447" s="283">
        <v>3.92</v>
      </c>
      <c r="E447" s="221"/>
      <c r="F447" s="198"/>
      <c r="G447" s="197"/>
      <c r="H447" s="198"/>
    </row>
    <row r="448" spans="1:8" ht="18.75" thickBot="1">
      <c r="A448" s="273">
        <v>8</v>
      </c>
      <c r="B448" s="233">
        <f t="shared" si="10"/>
        <v>95</v>
      </c>
      <c r="C448" s="204" t="s">
        <v>459</v>
      </c>
      <c r="D448" s="283">
        <v>1.85</v>
      </c>
      <c r="E448" s="221"/>
      <c r="F448" s="198"/>
      <c r="G448" s="197"/>
      <c r="H448" s="198"/>
    </row>
    <row r="449" spans="1:8" ht="18.75" thickBot="1">
      <c r="A449" s="273">
        <v>9</v>
      </c>
      <c r="B449" s="233">
        <f t="shared" si="10"/>
        <v>96</v>
      </c>
      <c r="C449" s="204" t="s">
        <v>76</v>
      </c>
      <c r="D449" s="283">
        <v>6.135</v>
      </c>
      <c r="E449" s="221"/>
      <c r="F449" s="198"/>
      <c r="G449" s="197"/>
      <c r="H449" s="198"/>
    </row>
    <row r="450" spans="1:8" ht="18.75" thickBot="1">
      <c r="A450" s="273">
        <v>10</v>
      </c>
      <c r="B450" s="233">
        <f t="shared" si="10"/>
        <v>97</v>
      </c>
      <c r="C450" s="204" t="s">
        <v>77</v>
      </c>
      <c r="D450" s="283">
        <v>0.93</v>
      </c>
      <c r="E450" s="221"/>
      <c r="F450" s="198"/>
      <c r="G450" s="197"/>
      <c r="H450" s="198"/>
    </row>
    <row r="451" spans="1:8" ht="18.75" thickBot="1">
      <c r="A451" s="429">
        <v>11</v>
      </c>
      <c r="B451" s="233">
        <f t="shared" si="10"/>
        <v>98</v>
      </c>
      <c r="C451" s="225" t="s">
        <v>720</v>
      </c>
      <c r="D451" s="283">
        <v>6</v>
      </c>
      <c r="E451" s="221">
        <f>SUM(D451:D453)</f>
        <v>7.5</v>
      </c>
      <c r="F451" s="198"/>
      <c r="G451" s="197"/>
      <c r="H451" s="198"/>
    </row>
    <row r="452" spans="1:8" ht="18.75" thickBot="1">
      <c r="A452" s="430"/>
      <c r="B452" s="233">
        <f t="shared" si="10"/>
        <v>99</v>
      </c>
      <c r="C452" s="225" t="s">
        <v>721</v>
      </c>
      <c r="D452" s="283">
        <v>0.5</v>
      </c>
      <c r="E452" s="221"/>
      <c r="F452" s="198"/>
      <c r="G452" s="197"/>
      <c r="H452" s="198"/>
    </row>
    <row r="453" spans="1:8" ht="18.75" thickBot="1">
      <c r="A453" s="431"/>
      <c r="B453" s="233">
        <f t="shared" si="10"/>
        <v>100</v>
      </c>
      <c r="C453" s="225" t="s">
        <v>722</v>
      </c>
      <c r="D453" s="283">
        <v>1</v>
      </c>
      <c r="E453" s="221"/>
      <c r="F453" s="198"/>
      <c r="G453" s="197"/>
      <c r="H453" s="198"/>
    </row>
    <row r="454" spans="1:8" ht="18.75" thickBot="1">
      <c r="A454" s="273">
        <v>12</v>
      </c>
      <c r="B454" s="233">
        <f t="shared" si="10"/>
        <v>101</v>
      </c>
      <c r="C454" s="204" t="s">
        <v>970</v>
      </c>
      <c r="D454" s="283">
        <v>1.1</v>
      </c>
      <c r="E454" s="221"/>
      <c r="F454" s="198"/>
      <c r="G454" s="197"/>
      <c r="H454" s="198"/>
    </row>
    <row r="455" spans="1:8" ht="18.75" thickBot="1">
      <c r="A455" s="273">
        <v>13</v>
      </c>
      <c r="B455" s="233">
        <f t="shared" si="10"/>
        <v>102</v>
      </c>
      <c r="C455" s="204" t="s">
        <v>79</v>
      </c>
      <c r="D455" s="283">
        <v>1.2</v>
      </c>
      <c r="E455" s="221"/>
      <c r="F455" s="198"/>
      <c r="G455" s="197"/>
      <c r="H455" s="198"/>
    </row>
    <row r="456" spans="1:8" ht="18.75" thickBot="1">
      <c r="A456" s="273">
        <v>14</v>
      </c>
      <c r="B456" s="233">
        <f t="shared" si="10"/>
        <v>103</v>
      </c>
      <c r="C456" s="204" t="s">
        <v>974</v>
      </c>
      <c r="D456" s="283">
        <v>2.46</v>
      </c>
      <c r="E456" s="221"/>
      <c r="F456" s="198"/>
      <c r="G456" s="197"/>
      <c r="H456" s="198"/>
    </row>
    <row r="457" spans="1:8" ht="18.75" thickBot="1">
      <c r="A457" s="273">
        <v>15</v>
      </c>
      <c r="B457" s="233">
        <f t="shared" si="10"/>
        <v>104</v>
      </c>
      <c r="C457" s="204" t="s">
        <v>467</v>
      </c>
      <c r="D457" s="283">
        <v>0.25</v>
      </c>
      <c r="E457" s="221"/>
      <c r="F457" s="198"/>
      <c r="G457" s="197"/>
      <c r="H457" s="198"/>
    </row>
    <row r="458" spans="1:8" ht="18.75" thickBot="1">
      <c r="A458" s="273">
        <v>16</v>
      </c>
      <c r="B458" s="233">
        <f t="shared" si="10"/>
        <v>105</v>
      </c>
      <c r="C458" s="204" t="s">
        <v>975</v>
      </c>
      <c r="D458" s="283">
        <v>0.42</v>
      </c>
      <c r="E458" s="221"/>
      <c r="F458" s="198"/>
      <c r="G458" s="197"/>
      <c r="H458" s="198"/>
    </row>
    <row r="459" spans="1:8" ht="18.75" thickBot="1">
      <c r="A459" s="273">
        <v>17</v>
      </c>
      <c r="B459" s="233">
        <f t="shared" si="10"/>
        <v>106</v>
      </c>
      <c r="C459" s="204" t="s">
        <v>471</v>
      </c>
      <c r="D459" s="283">
        <v>0.97</v>
      </c>
      <c r="E459" s="221"/>
      <c r="F459" s="198"/>
      <c r="G459" s="197"/>
      <c r="H459" s="198"/>
    </row>
    <row r="460" spans="1:8" ht="18.75" thickBot="1">
      <c r="A460" s="273">
        <v>18</v>
      </c>
      <c r="B460" s="233">
        <f t="shared" si="10"/>
        <v>107</v>
      </c>
      <c r="C460" s="204" t="s">
        <v>976</v>
      </c>
      <c r="D460" s="283">
        <v>0.87</v>
      </c>
      <c r="E460" s="221"/>
      <c r="F460" s="198"/>
      <c r="G460" s="197"/>
      <c r="H460" s="198"/>
    </row>
    <row r="461" spans="1:8" ht="18.75" thickBot="1">
      <c r="A461" s="273">
        <v>19</v>
      </c>
      <c r="B461" s="233">
        <f t="shared" si="10"/>
        <v>108</v>
      </c>
      <c r="C461" s="204" t="s">
        <v>981</v>
      </c>
      <c r="D461" s="283">
        <v>3.7</v>
      </c>
      <c r="E461" s="221"/>
      <c r="F461" s="198"/>
      <c r="G461" s="197"/>
      <c r="H461" s="198"/>
    </row>
    <row r="462" spans="1:8" ht="18.75" thickBot="1">
      <c r="A462" s="273">
        <v>20</v>
      </c>
      <c r="B462" s="233">
        <f t="shared" si="10"/>
        <v>109</v>
      </c>
      <c r="C462" s="204" t="s">
        <v>246</v>
      </c>
      <c r="D462" s="283">
        <v>1.1</v>
      </c>
      <c r="E462" s="221"/>
      <c r="F462" s="198"/>
      <c r="G462" s="197"/>
      <c r="H462" s="198"/>
    </row>
    <row r="463" spans="1:8" ht="18.75" thickBot="1">
      <c r="A463" s="273">
        <v>21</v>
      </c>
      <c r="B463" s="233">
        <f t="shared" si="10"/>
        <v>110</v>
      </c>
      <c r="C463" s="204" t="s">
        <v>244</v>
      </c>
      <c r="D463" s="283">
        <v>0.42</v>
      </c>
      <c r="E463" s="221"/>
      <c r="F463" s="198"/>
      <c r="G463" s="197"/>
      <c r="H463" s="198"/>
    </row>
    <row r="464" spans="1:8" ht="18.75" thickBot="1">
      <c r="A464" s="273">
        <v>22</v>
      </c>
      <c r="B464" s="233">
        <f t="shared" si="10"/>
        <v>111</v>
      </c>
      <c r="C464" s="211" t="s">
        <v>538</v>
      </c>
      <c r="D464" s="283">
        <v>1.62</v>
      </c>
      <c r="E464" s="221"/>
      <c r="F464" s="198"/>
      <c r="G464" s="197"/>
      <c r="H464" s="198"/>
    </row>
    <row r="465" spans="1:8" ht="18.75" thickBot="1">
      <c r="A465" s="273">
        <v>23</v>
      </c>
      <c r="B465" s="233">
        <f t="shared" si="10"/>
        <v>112</v>
      </c>
      <c r="C465" s="204" t="s">
        <v>74</v>
      </c>
      <c r="D465" s="283">
        <v>0.43</v>
      </c>
      <c r="E465" s="221"/>
      <c r="F465" s="198"/>
      <c r="G465" s="197"/>
      <c r="H465" s="198"/>
    </row>
    <row r="466" spans="1:8" ht="18.75" thickBot="1">
      <c r="A466" s="273">
        <v>24</v>
      </c>
      <c r="B466" s="233">
        <f t="shared" si="10"/>
        <v>113</v>
      </c>
      <c r="C466" s="204" t="s">
        <v>1206</v>
      </c>
      <c r="D466" s="283">
        <v>0.9</v>
      </c>
      <c r="E466" s="221"/>
      <c r="F466" s="198"/>
      <c r="G466" s="197"/>
      <c r="H466" s="198"/>
    </row>
    <row r="467" spans="1:8" ht="18.75" thickBot="1">
      <c r="A467" s="273">
        <v>25</v>
      </c>
      <c r="B467" s="233">
        <f t="shared" si="10"/>
        <v>114</v>
      </c>
      <c r="C467" s="204" t="s">
        <v>83</v>
      </c>
      <c r="D467" s="283">
        <v>0.28</v>
      </c>
      <c r="E467" s="221"/>
      <c r="F467" s="198"/>
      <c r="G467" s="197"/>
      <c r="H467" s="198"/>
    </row>
    <row r="468" spans="1:8" ht="18.75" thickBot="1">
      <c r="A468" s="273">
        <v>26</v>
      </c>
      <c r="B468" s="233">
        <f t="shared" si="10"/>
        <v>115</v>
      </c>
      <c r="C468" s="204" t="s">
        <v>80</v>
      </c>
      <c r="D468" s="283">
        <v>0</v>
      </c>
      <c r="E468" s="221"/>
      <c r="F468" s="198"/>
      <c r="G468" s="197"/>
      <c r="H468" s="198"/>
    </row>
    <row r="469" spans="1:8" ht="18.75" thickBot="1">
      <c r="A469" s="273">
        <v>27</v>
      </c>
      <c r="B469" s="233">
        <f t="shared" si="10"/>
        <v>116</v>
      </c>
      <c r="C469" s="204" t="s">
        <v>1362</v>
      </c>
      <c r="D469" s="283">
        <v>0.5</v>
      </c>
      <c r="E469" s="221"/>
      <c r="F469" s="198"/>
      <c r="G469" s="197"/>
      <c r="H469" s="198"/>
    </row>
    <row r="470" spans="1:8" ht="19.5" thickBot="1">
      <c r="A470" s="203"/>
      <c r="B470" s="229"/>
      <c r="C470" s="212" t="s">
        <v>679</v>
      </c>
      <c r="D470" s="209"/>
      <c r="E470" s="221"/>
      <c r="F470" s="198">
        <f>SUM(D441:D469)</f>
        <v>45.375</v>
      </c>
      <c r="G470" s="197"/>
      <c r="H470" s="198">
        <f>G470-F470</f>
        <v>-45.375</v>
      </c>
    </row>
    <row r="471" spans="1:9" ht="18.75" thickBot="1">
      <c r="A471" s="203"/>
      <c r="B471" s="229"/>
      <c r="C471" s="204" t="s">
        <v>680</v>
      </c>
      <c r="D471" s="283">
        <v>1866.2</v>
      </c>
      <c r="E471" s="221"/>
      <c r="F471" s="198"/>
      <c r="G471" s="197"/>
      <c r="H471" s="198"/>
      <c r="I471" s="6">
        <f>D473+D486+D493+D511</f>
        <v>20.508</v>
      </c>
    </row>
    <row r="472" spans="1:9" ht="18.75" thickBot="1">
      <c r="A472" s="234">
        <v>56</v>
      </c>
      <c r="B472" s="233">
        <v>117</v>
      </c>
      <c r="C472" s="204" t="s">
        <v>1207</v>
      </c>
      <c r="D472" s="283">
        <v>3.001</v>
      </c>
      <c r="E472" s="221"/>
      <c r="F472" s="198"/>
      <c r="G472" s="197"/>
      <c r="H472" s="198"/>
      <c r="I472" s="6">
        <f>D512+D494+D487+D474</f>
        <v>1.141</v>
      </c>
    </row>
    <row r="473" spans="1:9" ht="18.75" thickBot="1">
      <c r="A473" s="322"/>
      <c r="B473" s="320"/>
      <c r="C473" s="204" t="s">
        <v>551</v>
      </c>
      <c r="D473" s="318">
        <v>16.063</v>
      </c>
      <c r="E473" s="221"/>
      <c r="F473" s="198"/>
      <c r="G473" s="197"/>
      <c r="H473" s="198"/>
      <c r="I473" s="6">
        <f>I471+I472</f>
        <v>21.649</v>
      </c>
    </row>
    <row r="474" spans="1:8" ht="18.75" thickBot="1">
      <c r="A474" s="203"/>
      <c r="B474" s="229"/>
      <c r="C474" s="204" t="s">
        <v>556</v>
      </c>
      <c r="D474" s="209">
        <v>0.981</v>
      </c>
      <c r="E474" s="221"/>
      <c r="F474" s="198"/>
      <c r="G474" s="197"/>
      <c r="H474" s="198"/>
    </row>
    <row r="475" spans="1:8" ht="18.75" thickBot="1">
      <c r="A475" s="203"/>
      <c r="B475" s="229"/>
      <c r="C475" s="210" t="s">
        <v>691</v>
      </c>
      <c r="D475" s="205"/>
      <c r="E475" s="221"/>
      <c r="F475" s="246">
        <f>SUM(D352:D474)</f>
        <v>11743.609000000008</v>
      </c>
      <c r="G475" s="197">
        <v>11940.023</v>
      </c>
      <c r="H475" s="198">
        <f>G475-F475</f>
        <v>196.41399999999157</v>
      </c>
    </row>
    <row r="476" spans="1:8" ht="18.75" thickBot="1">
      <c r="A476" s="350">
        <v>57</v>
      </c>
      <c r="B476" s="233">
        <v>118</v>
      </c>
      <c r="C476" s="220" t="s">
        <v>195</v>
      </c>
      <c r="D476" s="283">
        <v>0.68</v>
      </c>
      <c r="E476" s="221"/>
      <c r="F476" s="246"/>
      <c r="G476" s="197"/>
      <c r="H476" s="198"/>
    </row>
    <row r="477" spans="1:8" ht="18.75" thickBot="1">
      <c r="A477" s="350">
        <v>58</v>
      </c>
      <c r="B477" s="233">
        <f aca="true" t="shared" si="11" ref="B477:B485">B476+1</f>
        <v>119</v>
      </c>
      <c r="C477" s="204" t="s">
        <v>540</v>
      </c>
      <c r="D477" s="283">
        <v>0.63</v>
      </c>
      <c r="E477" s="221"/>
      <c r="F477" s="227"/>
      <c r="G477" s="197"/>
      <c r="H477" s="198"/>
    </row>
    <row r="478" spans="1:8" ht="18.75" thickBot="1">
      <c r="A478" s="350">
        <v>59</v>
      </c>
      <c r="B478" s="233">
        <f t="shared" si="11"/>
        <v>120</v>
      </c>
      <c r="C478" s="206" t="s">
        <v>498</v>
      </c>
      <c r="D478" s="283">
        <v>2.82</v>
      </c>
      <c r="E478" s="221"/>
      <c r="F478" s="227"/>
      <c r="G478" s="197"/>
      <c r="H478" s="198"/>
    </row>
    <row r="479" spans="1:8" ht="18.75" thickBot="1">
      <c r="A479" s="350">
        <v>60</v>
      </c>
      <c r="B479" s="233">
        <f t="shared" si="11"/>
        <v>121</v>
      </c>
      <c r="C479" s="206" t="s">
        <v>366</v>
      </c>
      <c r="D479" s="283">
        <v>0.54</v>
      </c>
      <c r="E479" s="221"/>
      <c r="F479" s="227"/>
      <c r="G479" s="197"/>
      <c r="H479" s="198"/>
    </row>
    <row r="480" spans="1:8" ht="18.75" thickBot="1">
      <c r="A480" s="350">
        <v>61</v>
      </c>
      <c r="B480" s="233">
        <f t="shared" si="11"/>
        <v>122</v>
      </c>
      <c r="C480" s="207" t="s">
        <v>731</v>
      </c>
      <c r="D480" s="283">
        <v>0</v>
      </c>
      <c r="E480" s="223"/>
      <c r="F480" s="198"/>
      <c r="G480" s="197"/>
      <c r="H480" s="198"/>
    </row>
    <row r="481" spans="1:8" ht="18.75" thickBot="1">
      <c r="A481" s="420">
        <v>62</v>
      </c>
      <c r="B481" s="233">
        <f t="shared" si="11"/>
        <v>123</v>
      </c>
      <c r="C481" s="204" t="s">
        <v>649</v>
      </c>
      <c r="D481" s="283">
        <v>5.025</v>
      </c>
      <c r="E481" s="224">
        <f>D481+D482+D483</f>
        <v>33.232</v>
      </c>
      <c r="F481" s="198"/>
      <c r="G481" s="197"/>
      <c r="H481" s="198"/>
    </row>
    <row r="482" spans="1:8" ht="18.75" thickBot="1">
      <c r="A482" s="421"/>
      <c r="B482" s="233">
        <f t="shared" si="11"/>
        <v>124</v>
      </c>
      <c r="C482" s="204" t="s">
        <v>650</v>
      </c>
      <c r="D482" s="283">
        <v>15.491</v>
      </c>
      <c r="E482" s="221"/>
      <c r="F482" s="198"/>
      <c r="G482" s="197"/>
      <c r="H482" s="198"/>
    </row>
    <row r="483" spans="1:8" ht="18.75" thickBot="1">
      <c r="A483" s="422"/>
      <c r="B483" s="233">
        <f t="shared" si="11"/>
        <v>125</v>
      </c>
      <c r="C483" s="204" t="s">
        <v>651</v>
      </c>
      <c r="D483" s="283">
        <v>12.716</v>
      </c>
      <c r="E483" s="221"/>
      <c r="F483" s="198"/>
      <c r="G483" s="197"/>
      <c r="H483" s="198"/>
    </row>
    <row r="484" spans="1:8" ht="18.75" thickBot="1">
      <c r="A484" s="275">
        <v>28</v>
      </c>
      <c r="B484" s="233">
        <f t="shared" si="11"/>
        <v>126</v>
      </c>
      <c r="C484" s="263" t="s">
        <v>103</v>
      </c>
      <c r="D484" s="283">
        <v>0.62</v>
      </c>
      <c r="E484" s="221"/>
      <c r="F484" s="198"/>
      <c r="G484" s="197"/>
      <c r="H484" s="198"/>
    </row>
    <row r="485" spans="1:8" ht="18.75" thickBot="1">
      <c r="A485" s="342">
        <v>29</v>
      </c>
      <c r="B485" s="233">
        <f t="shared" si="11"/>
        <v>127</v>
      </c>
      <c r="C485" s="255" t="s">
        <v>717</v>
      </c>
      <c r="D485" s="283">
        <v>0.5</v>
      </c>
      <c r="E485" s="221"/>
      <c r="F485" s="198"/>
      <c r="G485" s="197"/>
      <c r="H485" s="198"/>
    </row>
    <row r="486" spans="1:8" ht="18.75" thickBot="1">
      <c r="A486" s="321"/>
      <c r="B486" s="323"/>
      <c r="C486" s="204" t="s">
        <v>551</v>
      </c>
      <c r="D486" s="318">
        <v>2.243</v>
      </c>
      <c r="E486" s="221"/>
      <c r="F486" s="198"/>
      <c r="G486" s="197"/>
      <c r="H486" s="198"/>
    </row>
    <row r="487" spans="1:8" ht="18.75" thickBot="1">
      <c r="A487" s="203"/>
      <c r="B487" s="229"/>
      <c r="C487" s="204" t="s">
        <v>556</v>
      </c>
      <c r="D487" s="209">
        <v>0.081</v>
      </c>
      <c r="E487" s="221"/>
      <c r="F487" s="198"/>
      <c r="G487" s="197"/>
      <c r="H487" s="198"/>
    </row>
    <row r="488" spans="1:8" ht="18.75" thickBot="1">
      <c r="A488" s="203"/>
      <c r="B488" s="229"/>
      <c r="C488" s="204" t="s">
        <v>680</v>
      </c>
      <c r="D488" s="283">
        <v>194.001</v>
      </c>
      <c r="E488" s="221"/>
      <c r="F488" s="198"/>
      <c r="G488" s="197"/>
      <c r="H488" s="198"/>
    </row>
    <row r="489" spans="1:8" ht="18.75" thickBot="1">
      <c r="A489" s="203"/>
      <c r="B489" s="229"/>
      <c r="C489" s="210" t="s">
        <v>692</v>
      </c>
      <c r="D489" s="205"/>
      <c r="E489" s="221"/>
      <c r="F489" s="227">
        <f>SUM(D476:D488)</f>
        <v>235.347</v>
      </c>
      <c r="G489" s="197">
        <v>210.115</v>
      </c>
      <c r="H489" s="198">
        <f>G489-F489</f>
        <v>-25.232</v>
      </c>
    </row>
    <row r="490" spans="1:8" ht="18.75" thickBot="1">
      <c r="A490" s="234">
        <v>63</v>
      </c>
      <c r="B490" s="233">
        <v>128</v>
      </c>
      <c r="C490" s="220" t="s">
        <v>989</v>
      </c>
      <c r="D490" s="283">
        <v>1</v>
      </c>
      <c r="E490" s="224"/>
      <c r="F490" s="198"/>
      <c r="G490" s="197"/>
      <c r="H490" s="198"/>
    </row>
    <row r="491" spans="1:8" ht="18.75" thickBot="1">
      <c r="A491" s="234">
        <v>64</v>
      </c>
      <c r="B491" s="233">
        <f>B490+1</f>
        <v>129</v>
      </c>
      <c r="C491" s="204" t="s">
        <v>749</v>
      </c>
      <c r="D491" s="283">
        <v>1.3</v>
      </c>
      <c r="E491" s="224"/>
      <c r="F491" s="198"/>
      <c r="G491" s="197"/>
      <c r="H491" s="198"/>
    </row>
    <row r="492" spans="1:8" ht="18.75" thickBot="1">
      <c r="A492" s="273">
        <v>30</v>
      </c>
      <c r="B492" s="233">
        <f>B491+1</f>
        <v>130</v>
      </c>
      <c r="C492" s="204" t="s">
        <v>444</v>
      </c>
      <c r="D492" s="283">
        <v>0.494</v>
      </c>
      <c r="E492" s="224"/>
      <c r="F492" s="198"/>
      <c r="G492" s="197"/>
      <c r="H492" s="198"/>
    </row>
    <row r="493" spans="1:8" ht="18.75" thickBot="1">
      <c r="A493" s="322"/>
      <c r="B493" s="320"/>
      <c r="C493" s="204" t="s">
        <v>551</v>
      </c>
      <c r="D493" s="318">
        <v>0.923</v>
      </c>
      <c r="E493" s="224"/>
      <c r="F493" s="198"/>
      <c r="G493" s="197"/>
      <c r="H493" s="198"/>
    </row>
    <row r="494" spans="1:8" ht="18.75" thickBot="1">
      <c r="A494" s="203"/>
      <c r="B494" s="229"/>
      <c r="C494" s="204" t="s">
        <v>556</v>
      </c>
      <c r="D494" s="209">
        <v>0.033</v>
      </c>
      <c r="E494" s="221"/>
      <c r="F494" s="198"/>
      <c r="G494" s="197"/>
      <c r="H494" s="198"/>
    </row>
    <row r="495" spans="1:8" ht="18.75" thickBot="1">
      <c r="A495" s="203"/>
      <c r="B495" s="229"/>
      <c r="C495" s="210" t="s">
        <v>1323</v>
      </c>
      <c r="D495" s="283">
        <v>130.638</v>
      </c>
      <c r="E495" s="221"/>
      <c r="F495" s="227">
        <f>SUM(D490:D495)</f>
        <v>134.388</v>
      </c>
      <c r="G495" s="197">
        <v>71</v>
      </c>
      <c r="H495" s="198">
        <f>G495-F495</f>
        <v>-63.388000000000005</v>
      </c>
    </row>
    <row r="496" spans="1:8" ht="18.75" thickBot="1">
      <c r="A496" s="238">
        <v>65</v>
      </c>
      <c r="B496" s="233">
        <v>131</v>
      </c>
      <c r="C496" s="361" t="s">
        <v>716</v>
      </c>
      <c r="D496" s="283">
        <v>0.83</v>
      </c>
      <c r="E496" s="221"/>
      <c r="F496" s="227"/>
      <c r="G496" s="197"/>
      <c r="H496" s="198"/>
    </row>
    <row r="497" spans="1:8" ht="18.75" thickBot="1">
      <c r="A497" s="238"/>
      <c r="B497" s="233"/>
      <c r="C497" s="361" t="s">
        <v>965</v>
      </c>
      <c r="D497" s="283">
        <v>1.5</v>
      </c>
      <c r="E497" s="221"/>
      <c r="F497" s="227"/>
      <c r="G497" s="197"/>
      <c r="H497" s="198"/>
    </row>
    <row r="498" spans="1:8" ht="18.75" thickBot="1">
      <c r="A498" s="420">
        <v>66</v>
      </c>
      <c r="B498" s="233">
        <f>B496+1</f>
        <v>132</v>
      </c>
      <c r="C498" s="253" t="s">
        <v>714</v>
      </c>
      <c r="D498" s="283">
        <v>0.6</v>
      </c>
      <c r="E498" s="221"/>
      <c r="F498" s="227"/>
      <c r="G498" s="197"/>
      <c r="H498" s="198"/>
    </row>
    <row r="499" spans="1:8" ht="18.75" thickBot="1">
      <c r="A499" s="421"/>
      <c r="B499" s="233">
        <f aca="true" t="shared" si="12" ref="B499:B510">B498+1</f>
        <v>133</v>
      </c>
      <c r="C499" s="265" t="s">
        <v>328</v>
      </c>
      <c r="D499" s="283">
        <v>0.4</v>
      </c>
      <c r="E499" s="221"/>
      <c r="F499" s="227"/>
      <c r="G499" s="197"/>
      <c r="H499" s="198"/>
    </row>
    <row r="500" spans="1:8" ht="18.75" thickBot="1">
      <c r="A500" s="421"/>
      <c r="B500" s="233">
        <f t="shared" si="12"/>
        <v>134</v>
      </c>
      <c r="C500" s="265" t="s">
        <v>329</v>
      </c>
      <c r="D500" s="283">
        <v>0.4</v>
      </c>
      <c r="E500" s="221"/>
      <c r="F500" s="227"/>
      <c r="G500" s="197"/>
      <c r="H500" s="198"/>
    </row>
    <row r="501" spans="1:8" ht="18.75" thickBot="1">
      <c r="A501" s="422"/>
      <c r="B501" s="233">
        <f t="shared" si="12"/>
        <v>135</v>
      </c>
      <c r="C501" s="265" t="s">
        <v>715</v>
      </c>
      <c r="D501" s="283">
        <v>0.6</v>
      </c>
      <c r="E501" s="221"/>
      <c r="F501" s="227"/>
      <c r="G501" s="197"/>
      <c r="H501" s="198"/>
    </row>
    <row r="502" spans="1:8" ht="18.75" thickBot="1">
      <c r="A502" s="350">
        <v>67</v>
      </c>
      <c r="B502" s="233">
        <f t="shared" si="12"/>
        <v>136</v>
      </c>
      <c r="C502" s="263" t="s">
        <v>126</v>
      </c>
      <c r="D502" s="283">
        <v>19</v>
      </c>
      <c r="E502" s="221"/>
      <c r="F502" s="198"/>
      <c r="G502" s="197"/>
      <c r="H502" s="198"/>
    </row>
    <row r="503" spans="1:8" ht="19.5" thickBot="1">
      <c r="A503" s="420">
        <v>68</v>
      </c>
      <c r="B503" s="233">
        <f t="shared" si="12"/>
        <v>137</v>
      </c>
      <c r="C503" s="314" t="s">
        <v>642</v>
      </c>
      <c r="D503" s="283">
        <v>2.662</v>
      </c>
      <c r="E503" s="221">
        <f>SUM(D503:D510)</f>
        <v>34.632</v>
      </c>
      <c r="F503" s="198"/>
      <c r="G503" s="197"/>
      <c r="H503" s="198"/>
    </row>
    <row r="504" spans="1:8" ht="19.5" thickBot="1">
      <c r="A504" s="421"/>
      <c r="B504" s="233">
        <f t="shared" si="12"/>
        <v>138</v>
      </c>
      <c r="C504" s="315" t="s">
        <v>643</v>
      </c>
      <c r="D504" s="283">
        <v>5.016</v>
      </c>
      <c r="E504" s="221"/>
      <c r="F504" s="198"/>
      <c r="G504" s="197"/>
      <c r="H504" s="198"/>
    </row>
    <row r="505" spans="1:8" ht="19.5" thickBot="1">
      <c r="A505" s="421"/>
      <c r="B505" s="233">
        <f t="shared" si="12"/>
        <v>139</v>
      </c>
      <c r="C505" s="315" t="s">
        <v>644</v>
      </c>
      <c r="D505" s="283">
        <v>4.584</v>
      </c>
      <c r="E505" s="221"/>
      <c r="F505" s="198"/>
      <c r="G505" s="197"/>
      <c r="H505" s="198"/>
    </row>
    <row r="506" spans="1:8" ht="19.5" thickBot="1">
      <c r="A506" s="421"/>
      <c r="B506" s="233">
        <f t="shared" si="12"/>
        <v>140</v>
      </c>
      <c r="C506" s="315" t="s">
        <v>645</v>
      </c>
      <c r="D506" s="283">
        <v>1.751</v>
      </c>
      <c r="E506" s="221"/>
      <c r="F506" s="198"/>
      <c r="G506" s="197"/>
      <c r="H506" s="198"/>
    </row>
    <row r="507" spans="1:8" ht="19.5" thickBot="1">
      <c r="A507" s="421"/>
      <c r="B507" s="233">
        <f t="shared" si="12"/>
        <v>141</v>
      </c>
      <c r="C507" s="333" t="s">
        <v>646</v>
      </c>
      <c r="D507" s="283">
        <v>3.88</v>
      </c>
      <c r="E507" s="221"/>
      <c r="F507" s="198"/>
      <c r="G507" s="197"/>
      <c r="H507" s="198"/>
    </row>
    <row r="508" spans="1:8" ht="19.5" thickBot="1">
      <c r="A508" s="421"/>
      <c r="B508" s="233">
        <f t="shared" si="12"/>
        <v>142</v>
      </c>
      <c r="C508" s="333" t="s">
        <v>648</v>
      </c>
      <c r="D508" s="283">
        <v>7.56</v>
      </c>
      <c r="E508" s="221"/>
      <c r="F508" s="198"/>
      <c r="G508" s="197"/>
      <c r="H508" s="198"/>
    </row>
    <row r="509" spans="1:8" ht="19.5" thickBot="1">
      <c r="A509" s="421"/>
      <c r="B509" s="233">
        <f t="shared" si="12"/>
        <v>143</v>
      </c>
      <c r="C509" s="333" t="s">
        <v>647</v>
      </c>
      <c r="D509" s="283">
        <v>4.14</v>
      </c>
      <c r="E509" s="221"/>
      <c r="F509" s="198"/>
      <c r="G509" s="197"/>
      <c r="H509" s="198"/>
    </row>
    <row r="510" spans="1:8" ht="19.5" thickBot="1">
      <c r="A510" s="422"/>
      <c r="B510" s="233">
        <f t="shared" si="12"/>
        <v>144</v>
      </c>
      <c r="C510" s="316" t="s">
        <v>62</v>
      </c>
      <c r="D510" s="283">
        <v>5.039</v>
      </c>
      <c r="E510" s="221"/>
      <c r="F510" s="198"/>
      <c r="G510" s="197"/>
      <c r="H510" s="198"/>
    </row>
    <row r="511" spans="1:8" ht="18.75" thickBot="1">
      <c r="A511" s="321"/>
      <c r="B511" s="323"/>
      <c r="C511" s="204" t="s">
        <v>551</v>
      </c>
      <c r="D511" s="318">
        <v>1.279</v>
      </c>
      <c r="E511" s="221"/>
      <c r="F511" s="198"/>
      <c r="G511" s="197"/>
      <c r="H511" s="198"/>
    </row>
    <row r="512" spans="1:8" ht="18.75" thickBot="1">
      <c r="A512" s="203"/>
      <c r="B512" s="229"/>
      <c r="C512" s="204" t="s">
        <v>556</v>
      </c>
      <c r="D512" s="209">
        <v>0.046</v>
      </c>
      <c r="E512" s="221"/>
      <c r="F512" s="198"/>
      <c r="G512" s="197"/>
      <c r="H512" s="198"/>
    </row>
    <row r="513" spans="1:8" ht="18.75" thickBot="1">
      <c r="A513" s="203"/>
      <c r="B513" s="229"/>
      <c r="C513" s="204" t="s">
        <v>93</v>
      </c>
      <c r="D513" s="283">
        <v>160.391</v>
      </c>
      <c r="E513" s="221"/>
      <c r="F513" s="198"/>
      <c r="G513" s="197"/>
      <c r="H513" s="198"/>
    </row>
    <row r="514" spans="1:8" ht="18.75" thickBot="1">
      <c r="A514" s="203"/>
      <c r="B514" s="229"/>
      <c r="C514" s="210" t="s">
        <v>125</v>
      </c>
      <c r="D514" s="205"/>
      <c r="E514" s="221"/>
      <c r="F514" s="198">
        <f>SUM(D496:D513)</f>
        <v>219.678</v>
      </c>
      <c r="G514" s="197">
        <v>293.731</v>
      </c>
      <c r="H514" s="198">
        <f>G514-F514</f>
        <v>74.053</v>
      </c>
    </row>
    <row r="515" spans="1:8" ht="18.75" thickBot="1">
      <c r="A515" s="234">
        <v>44</v>
      </c>
      <c r="B515" s="233">
        <v>84</v>
      </c>
      <c r="C515" s="206" t="s">
        <v>728</v>
      </c>
      <c r="D515" s="283">
        <v>9.353</v>
      </c>
      <c r="E515" s="221"/>
      <c r="F515" s="198"/>
      <c r="G515" s="197"/>
      <c r="H515" s="198"/>
    </row>
    <row r="516" spans="1:8" ht="18.75" thickBot="1">
      <c r="A516" s="234">
        <v>45</v>
      </c>
      <c r="B516" s="233">
        <f>B515+1</f>
        <v>85</v>
      </c>
      <c r="C516" s="204" t="s">
        <v>1390</v>
      </c>
      <c r="D516" s="283">
        <v>18.643</v>
      </c>
      <c r="E516" s="221"/>
      <c r="F516" s="198"/>
      <c r="G516" s="197"/>
      <c r="H516" s="198"/>
    </row>
    <row r="517" spans="1:8" ht="18.75" thickBot="1">
      <c r="A517" s="425">
        <v>46</v>
      </c>
      <c r="B517" s="233">
        <f aca="true" t="shared" si="13" ref="B517:B548">B516+1</f>
        <v>86</v>
      </c>
      <c r="C517" s="204" t="s">
        <v>145</v>
      </c>
      <c r="D517" s="283">
        <v>0.315</v>
      </c>
      <c r="E517" s="221"/>
      <c r="F517" s="198"/>
      <c r="G517" s="197"/>
      <c r="H517" s="198"/>
    </row>
    <row r="518" spans="1:8" ht="18.75" thickBot="1">
      <c r="A518" s="426"/>
      <c r="B518" s="233">
        <f t="shared" si="13"/>
        <v>87</v>
      </c>
      <c r="C518" s="204" t="s">
        <v>150</v>
      </c>
      <c r="D518" s="283">
        <v>155.585</v>
      </c>
      <c r="E518" s="221"/>
      <c r="F518" s="198"/>
      <c r="G518" s="197"/>
      <c r="H518" s="198"/>
    </row>
    <row r="519" spans="1:8" ht="18.75" thickBot="1">
      <c r="A519" s="425">
        <v>47</v>
      </c>
      <c r="B519" s="233">
        <f t="shared" si="13"/>
        <v>88</v>
      </c>
      <c r="C519" s="225" t="s">
        <v>155</v>
      </c>
      <c r="D519" s="283">
        <v>2.747</v>
      </c>
      <c r="E519" s="221">
        <f>SUM(D519:D527)</f>
        <v>379.24199999999996</v>
      </c>
      <c r="F519" s="198"/>
      <c r="G519" s="197"/>
      <c r="H519" s="198"/>
    </row>
    <row r="520" spans="1:8" ht="18.75" thickBot="1">
      <c r="A520" s="428"/>
      <c r="B520" s="233">
        <f t="shared" si="13"/>
        <v>89</v>
      </c>
      <c r="C520" s="225" t="s">
        <v>157</v>
      </c>
      <c r="D520" s="283">
        <v>2.657</v>
      </c>
      <c r="E520" s="221"/>
      <c r="F520" s="198"/>
      <c r="G520" s="197"/>
      <c r="H520" s="198"/>
    </row>
    <row r="521" spans="1:8" ht="18.75" thickBot="1">
      <c r="A521" s="428"/>
      <c r="B521" s="233">
        <f t="shared" si="13"/>
        <v>90</v>
      </c>
      <c r="C521" s="225" t="s">
        <v>158</v>
      </c>
      <c r="D521" s="283">
        <v>3.625</v>
      </c>
      <c r="E521" s="221"/>
      <c r="F521" s="198"/>
      <c r="G521" s="197"/>
      <c r="H521" s="198"/>
    </row>
    <row r="522" spans="1:8" ht="18.75" thickBot="1">
      <c r="A522" s="428"/>
      <c r="B522" s="233">
        <f t="shared" si="13"/>
        <v>91</v>
      </c>
      <c r="C522" s="225" t="s">
        <v>159</v>
      </c>
      <c r="D522" s="283">
        <v>40.232</v>
      </c>
      <c r="E522" s="221"/>
      <c r="F522" s="198"/>
      <c r="G522" s="197"/>
      <c r="H522" s="198"/>
    </row>
    <row r="523" spans="1:8" ht="18.75" thickBot="1">
      <c r="A523" s="428"/>
      <c r="B523" s="233">
        <f t="shared" si="13"/>
        <v>92</v>
      </c>
      <c r="C523" s="225" t="s">
        <v>151</v>
      </c>
      <c r="D523" s="283">
        <v>83.497</v>
      </c>
      <c r="E523" s="221"/>
      <c r="F523" s="198"/>
      <c r="G523" s="197"/>
      <c r="H523" s="198"/>
    </row>
    <row r="524" spans="1:8" ht="18.75" thickBot="1">
      <c r="A524" s="428"/>
      <c r="B524" s="233">
        <f t="shared" si="13"/>
        <v>93</v>
      </c>
      <c r="C524" s="225" t="s">
        <v>493</v>
      </c>
      <c r="D524" s="283">
        <v>11.172</v>
      </c>
      <c r="E524" s="221"/>
      <c r="F524" s="198"/>
      <c r="G524" s="197"/>
      <c r="H524" s="198"/>
    </row>
    <row r="525" spans="1:8" ht="18.75" thickBot="1">
      <c r="A525" s="428"/>
      <c r="B525" s="233">
        <f t="shared" si="13"/>
        <v>94</v>
      </c>
      <c r="C525" s="225" t="s">
        <v>152</v>
      </c>
      <c r="D525" s="283">
        <v>173.952</v>
      </c>
      <c r="E525" s="221"/>
      <c r="F525" s="198"/>
      <c r="G525" s="197"/>
      <c r="H525" s="198"/>
    </row>
    <row r="526" spans="1:8" ht="18.75" thickBot="1">
      <c r="A526" s="428"/>
      <c r="B526" s="233">
        <f t="shared" si="13"/>
        <v>95</v>
      </c>
      <c r="C526" s="225" t="s">
        <v>153</v>
      </c>
      <c r="D526" s="283">
        <v>60.89</v>
      </c>
      <c r="E526" s="221"/>
      <c r="F526" s="198"/>
      <c r="G526" s="197"/>
      <c r="H526" s="198"/>
    </row>
    <row r="527" spans="1:8" ht="18.75" thickBot="1">
      <c r="A527" s="426"/>
      <c r="B527" s="233">
        <f t="shared" si="13"/>
        <v>96</v>
      </c>
      <c r="C527" s="225" t="s">
        <v>160</v>
      </c>
      <c r="D527" s="283">
        <v>0.47</v>
      </c>
      <c r="E527" s="221"/>
      <c r="F527" s="198"/>
      <c r="G527" s="197"/>
      <c r="H527" s="198"/>
    </row>
    <row r="528" spans="1:8" ht="18.75" thickBot="1">
      <c r="A528" s="234"/>
      <c r="B528" s="233">
        <f t="shared" si="13"/>
        <v>97</v>
      </c>
      <c r="C528" s="204" t="s">
        <v>164</v>
      </c>
      <c r="D528" s="283">
        <v>18</v>
      </c>
      <c r="E528" s="221"/>
      <c r="F528" s="198"/>
      <c r="G528" s="197"/>
      <c r="H528" s="198"/>
    </row>
    <row r="529" spans="1:8" ht="18.75" thickBot="1">
      <c r="A529" s="425"/>
      <c r="B529" s="233">
        <f t="shared" si="13"/>
        <v>98</v>
      </c>
      <c r="C529" s="225" t="s">
        <v>165</v>
      </c>
      <c r="D529" s="283">
        <v>68.249</v>
      </c>
      <c r="E529" s="221">
        <f>SUM(D529:D530)</f>
        <v>193.036</v>
      </c>
      <c r="F529" s="198"/>
      <c r="G529" s="197"/>
      <c r="H529" s="198"/>
    </row>
    <row r="530" spans="1:8" ht="18.75" thickBot="1">
      <c r="A530" s="426"/>
      <c r="B530" s="233">
        <f t="shared" si="13"/>
        <v>99</v>
      </c>
      <c r="C530" s="225" t="s">
        <v>166</v>
      </c>
      <c r="D530" s="283">
        <v>124.787</v>
      </c>
      <c r="E530" s="221"/>
      <c r="F530" s="198"/>
      <c r="G530" s="197"/>
      <c r="H530" s="198"/>
    </row>
    <row r="531" spans="1:8" ht="18.75" thickBot="1">
      <c r="A531" s="234">
        <v>48</v>
      </c>
      <c r="B531" s="233">
        <f t="shared" si="13"/>
        <v>100</v>
      </c>
      <c r="C531" s="206" t="s">
        <v>50</v>
      </c>
      <c r="D531" s="283">
        <v>0</v>
      </c>
      <c r="E531" s="221"/>
      <c r="F531" s="198"/>
      <c r="G531" s="197"/>
      <c r="H531" s="198"/>
    </row>
    <row r="532" spans="1:8" ht="18.75" thickBot="1">
      <c r="A532" s="234">
        <v>49</v>
      </c>
      <c r="B532" s="233">
        <f t="shared" si="13"/>
        <v>101</v>
      </c>
      <c r="C532" s="204" t="s">
        <v>1224</v>
      </c>
      <c r="D532" s="283">
        <v>10.634</v>
      </c>
      <c r="E532" s="221"/>
      <c r="F532" s="198"/>
      <c r="G532" s="197"/>
      <c r="H532" s="198"/>
    </row>
    <row r="533" spans="1:8" ht="18.75" thickBot="1">
      <c r="A533" s="425">
        <v>50</v>
      </c>
      <c r="B533" s="233">
        <f t="shared" si="13"/>
        <v>102</v>
      </c>
      <c r="C533" s="204" t="s">
        <v>1067</v>
      </c>
      <c r="D533" s="283">
        <v>8.546</v>
      </c>
      <c r="E533" s="221"/>
      <c r="F533" s="198"/>
      <c r="G533" s="197"/>
      <c r="H533" s="198"/>
    </row>
    <row r="534" spans="1:8" ht="18.75" thickBot="1">
      <c r="A534" s="426"/>
      <c r="B534" s="233">
        <f t="shared" si="13"/>
        <v>103</v>
      </c>
      <c r="C534" s="206" t="s">
        <v>1401</v>
      </c>
      <c r="D534" s="283">
        <v>4.516</v>
      </c>
      <c r="E534" s="221"/>
      <c r="F534" s="198"/>
      <c r="G534" s="197"/>
      <c r="H534" s="198"/>
    </row>
    <row r="535" spans="1:8" ht="18.75" thickBot="1">
      <c r="A535" s="234">
        <v>51</v>
      </c>
      <c r="B535" s="233">
        <f>B534+1</f>
        <v>104</v>
      </c>
      <c r="C535" s="204" t="s">
        <v>445</v>
      </c>
      <c r="D535" s="283">
        <v>1.684</v>
      </c>
      <c r="E535" s="221"/>
      <c r="F535" s="198"/>
      <c r="G535" s="197"/>
      <c r="H535" s="198"/>
    </row>
    <row r="536" spans="1:8" ht="18.75" thickBot="1">
      <c r="A536" s="234">
        <v>52</v>
      </c>
      <c r="B536" s="233">
        <f t="shared" si="13"/>
        <v>105</v>
      </c>
      <c r="C536" s="204" t="s">
        <v>1030</v>
      </c>
      <c r="D536" s="283">
        <v>1.005</v>
      </c>
      <c r="E536" s="221"/>
      <c r="F536" s="198"/>
      <c r="G536" s="197"/>
      <c r="H536" s="198"/>
    </row>
    <row r="537" spans="1:8" ht="18.75" thickBot="1">
      <c r="A537" s="234">
        <v>53</v>
      </c>
      <c r="B537" s="233">
        <f t="shared" si="13"/>
        <v>106</v>
      </c>
      <c r="C537" s="204" t="s">
        <v>447</v>
      </c>
      <c r="D537" s="283">
        <v>6.866</v>
      </c>
      <c r="E537" s="221"/>
      <c r="F537" s="198"/>
      <c r="G537" s="197"/>
      <c r="H537" s="198"/>
    </row>
    <row r="538" spans="1:8" ht="18.75" thickBot="1">
      <c r="A538" s="425">
        <v>54</v>
      </c>
      <c r="B538" s="233">
        <f t="shared" si="13"/>
        <v>107</v>
      </c>
      <c r="C538" s="204" t="s">
        <v>167</v>
      </c>
      <c r="D538" s="283">
        <v>0</v>
      </c>
      <c r="E538" s="221">
        <f>SUM(D538:D540)</f>
        <v>21.785</v>
      </c>
      <c r="F538" s="198"/>
      <c r="G538" s="197"/>
      <c r="H538" s="198"/>
    </row>
    <row r="539" spans="1:8" ht="18.75" thickBot="1">
      <c r="A539" s="428"/>
      <c r="B539" s="233">
        <f t="shared" si="13"/>
        <v>108</v>
      </c>
      <c r="C539" s="204" t="s">
        <v>168</v>
      </c>
      <c r="D539" s="283">
        <v>1.915</v>
      </c>
      <c r="E539" s="221"/>
      <c r="F539" s="198"/>
      <c r="G539" s="197"/>
      <c r="H539" s="198"/>
    </row>
    <row r="540" spans="1:8" ht="18.75" thickBot="1">
      <c r="A540" s="426"/>
      <c r="B540" s="233">
        <f t="shared" si="13"/>
        <v>109</v>
      </c>
      <c r="C540" s="204" t="s">
        <v>169</v>
      </c>
      <c r="D540" s="283">
        <v>19.87</v>
      </c>
      <c r="E540" s="221"/>
      <c r="F540" s="198"/>
      <c r="G540" s="197"/>
      <c r="H540" s="198"/>
    </row>
    <row r="541" spans="1:8" ht="18.75" thickBot="1">
      <c r="A541" s="420">
        <v>55</v>
      </c>
      <c r="B541" s="233">
        <f t="shared" si="13"/>
        <v>110</v>
      </c>
      <c r="C541" s="204" t="s">
        <v>170</v>
      </c>
      <c r="D541" s="283">
        <v>5.77</v>
      </c>
      <c r="E541" s="221"/>
      <c r="F541" s="198"/>
      <c r="G541" s="197"/>
      <c r="H541" s="198"/>
    </row>
    <row r="542" spans="1:8" ht="18.75" thickBot="1">
      <c r="A542" s="422"/>
      <c r="B542" s="233">
        <f t="shared" si="13"/>
        <v>111</v>
      </c>
      <c r="C542" s="204" t="s">
        <v>336</v>
      </c>
      <c r="D542" s="283">
        <v>0</v>
      </c>
      <c r="E542" s="221"/>
      <c r="F542" s="198"/>
      <c r="G542" s="197"/>
      <c r="H542" s="198"/>
    </row>
    <row r="543" spans="1:8" ht="18.75" thickBot="1">
      <c r="A543" s="234">
        <v>56</v>
      </c>
      <c r="B543" s="233">
        <f t="shared" si="13"/>
        <v>112</v>
      </c>
      <c r="C543" s="206" t="s">
        <v>130</v>
      </c>
      <c r="D543" s="283">
        <v>0.955</v>
      </c>
      <c r="E543" s="221"/>
      <c r="F543" s="198"/>
      <c r="G543" s="197"/>
      <c r="H543" s="198"/>
    </row>
    <row r="544" spans="1:8" ht="18.75" thickBot="1">
      <c r="A544" s="234"/>
      <c r="B544" s="233">
        <f t="shared" si="13"/>
        <v>113</v>
      </c>
      <c r="C544" s="274" t="s">
        <v>757</v>
      </c>
      <c r="D544" s="283">
        <v>0</v>
      </c>
      <c r="E544" s="221"/>
      <c r="F544" s="198"/>
      <c r="G544" s="197"/>
      <c r="H544" s="198"/>
    </row>
    <row r="545" spans="1:8" ht="18.75" thickBot="1">
      <c r="A545" s="234">
        <v>57</v>
      </c>
      <c r="B545" s="233">
        <f t="shared" si="13"/>
        <v>114</v>
      </c>
      <c r="C545" s="204" t="s">
        <v>257</v>
      </c>
      <c r="D545" s="283">
        <v>2.857</v>
      </c>
      <c r="E545" s="221"/>
      <c r="F545" s="198">
        <f>SUM(D515:D548)</f>
        <v>839.4470000000001</v>
      </c>
      <c r="G545" s="197"/>
      <c r="H545" s="198"/>
    </row>
    <row r="546" spans="1:8" ht="18.75" thickBot="1">
      <c r="A546" s="238"/>
      <c r="B546" s="233">
        <f t="shared" si="13"/>
        <v>115</v>
      </c>
      <c r="C546" s="206" t="s">
        <v>345</v>
      </c>
      <c r="D546" s="283">
        <v>0.227</v>
      </c>
      <c r="E546" s="221"/>
      <c r="F546" s="198"/>
      <c r="G546" s="197"/>
      <c r="H546" s="198"/>
    </row>
    <row r="547" spans="1:8" ht="18.75" thickBot="1">
      <c r="A547" s="238">
        <v>58</v>
      </c>
      <c r="B547" s="233">
        <f t="shared" si="13"/>
        <v>116</v>
      </c>
      <c r="C547" s="206" t="s">
        <v>872</v>
      </c>
      <c r="D547" s="283">
        <v>0.428</v>
      </c>
      <c r="E547" s="221"/>
      <c r="F547" s="198"/>
      <c r="G547" s="197"/>
      <c r="H547" s="198"/>
    </row>
    <row r="548" spans="1:8" ht="18.75" thickBot="1">
      <c r="A548" s="238">
        <v>59</v>
      </c>
      <c r="B548" s="233">
        <f t="shared" si="13"/>
        <v>117</v>
      </c>
      <c r="C548" s="268" t="s">
        <v>138</v>
      </c>
      <c r="D548" s="283">
        <v>0</v>
      </c>
      <c r="E548" s="221"/>
      <c r="F548" s="198"/>
      <c r="G548" s="197"/>
      <c r="H548" s="198"/>
    </row>
    <row r="549" spans="1:8" ht="18.75" thickBot="1">
      <c r="A549" s="420">
        <v>1</v>
      </c>
      <c r="B549" s="235">
        <v>1</v>
      </c>
      <c r="C549" s="216" t="s">
        <v>636</v>
      </c>
      <c r="D549" s="283">
        <v>318</v>
      </c>
      <c r="E549" s="221">
        <f>SUM(D549:D556)</f>
        <v>1382.6</v>
      </c>
      <c r="F549" s="198"/>
      <c r="G549" s="197"/>
      <c r="H549" s="198"/>
    </row>
    <row r="550" spans="1:8" ht="18.75" thickBot="1">
      <c r="A550" s="421"/>
      <c r="B550" s="235">
        <f aca="true" t="shared" si="14" ref="B550:B566">B549+1</f>
        <v>2</v>
      </c>
      <c r="C550" s="216" t="s">
        <v>637</v>
      </c>
      <c r="D550" s="283">
        <v>70</v>
      </c>
      <c r="E550" s="221"/>
      <c r="F550" s="198"/>
      <c r="G550" s="197"/>
      <c r="H550" s="198"/>
    </row>
    <row r="551" spans="1:8" ht="18.75" thickBot="1">
      <c r="A551" s="421"/>
      <c r="B551" s="235">
        <f t="shared" si="14"/>
        <v>3</v>
      </c>
      <c r="C551" s="216" t="s">
        <v>638</v>
      </c>
      <c r="D551" s="283">
        <v>80</v>
      </c>
      <c r="E551" s="221"/>
      <c r="F551" s="198"/>
      <c r="G551" s="197"/>
      <c r="H551" s="198"/>
    </row>
    <row r="552" spans="1:8" ht="18.75" thickBot="1">
      <c r="A552" s="421"/>
      <c r="B552" s="235">
        <f t="shared" si="14"/>
        <v>4</v>
      </c>
      <c r="C552" s="216" t="s">
        <v>639</v>
      </c>
      <c r="D552" s="283">
        <v>63</v>
      </c>
      <c r="E552" s="221"/>
      <c r="F552" s="198"/>
      <c r="G552" s="197"/>
      <c r="H552" s="198"/>
    </row>
    <row r="553" spans="1:8" ht="18.75" thickBot="1">
      <c r="A553" s="421"/>
      <c r="B553" s="235">
        <f t="shared" si="14"/>
        <v>5</v>
      </c>
      <c r="C553" s="216" t="s">
        <v>640</v>
      </c>
      <c r="D553" s="283">
        <v>549</v>
      </c>
      <c r="E553" s="221"/>
      <c r="F553" s="198"/>
      <c r="G553" s="197"/>
      <c r="H553" s="198"/>
    </row>
    <row r="554" spans="1:8" ht="18.75" thickBot="1">
      <c r="A554" s="421"/>
      <c r="B554" s="235">
        <f t="shared" si="14"/>
        <v>6</v>
      </c>
      <c r="C554" s="216" t="s">
        <v>641</v>
      </c>
      <c r="D554" s="283">
        <v>1.6</v>
      </c>
      <c r="E554" s="221"/>
      <c r="F554" s="198"/>
      <c r="G554" s="197"/>
      <c r="H554" s="198"/>
    </row>
    <row r="555" spans="1:8" ht="18.75" thickBot="1">
      <c r="A555" s="421"/>
      <c r="B555" s="235">
        <f t="shared" si="14"/>
        <v>7</v>
      </c>
      <c r="C555" s="216" t="s">
        <v>661</v>
      </c>
      <c r="D555" s="283">
        <v>290</v>
      </c>
      <c r="E555" s="221"/>
      <c r="F555" s="198"/>
      <c r="G555" s="197"/>
      <c r="H555" s="198"/>
    </row>
    <row r="556" spans="1:8" ht="18.75" thickBot="1">
      <c r="A556" s="422"/>
      <c r="B556" s="235">
        <f t="shared" si="14"/>
        <v>8</v>
      </c>
      <c r="C556" s="216" t="s">
        <v>663</v>
      </c>
      <c r="D556" s="283">
        <v>11</v>
      </c>
      <c r="E556" s="221"/>
      <c r="F556" s="198"/>
      <c r="G556" s="197"/>
      <c r="H556" s="198"/>
    </row>
    <row r="557" spans="1:8" ht="18.75" thickBot="1">
      <c r="A557" s="420">
        <v>2</v>
      </c>
      <c r="B557" s="235">
        <f t="shared" si="14"/>
        <v>9</v>
      </c>
      <c r="C557" s="216" t="s">
        <v>377</v>
      </c>
      <c r="D557" s="283">
        <v>51</v>
      </c>
      <c r="E557" s="221">
        <f>SUM(D557:D559)</f>
        <v>197</v>
      </c>
      <c r="F557" s="198">
        <v>0</v>
      </c>
      <c r="G557" s="197"/>
      <c r="H557" s="198"/>
    </row>
    <row r="558" spans="1:8" ht="18.75" thickBot="1">
      <c r="A558" s="421"/>
      <c r="B558" s="235">
        <f t="shared" si="14"/>
        <v>10</v>
      </c>
      <c r="C558" s="216" t="s">
        <v>378</v>
      </c>
      <c r="D558" s="283">
        <v>86</v>
      </c>
      <c r="E558" s="221"/>
      <c r="F558" s="198"/>
      <c r="G558" s="197"/>
      <c r="H558" s="198"/>
    </row>
    <row r="559" spans="1:8" ht="18.75" thickBot="1">
      <c r="A559" s="422"/>
      <c r="B559" s="235">
        <f t="shared" si="14"/>
        <v>11</v>
      </c>
      <c r="C559" s="216" t="s">
        <v>379</v>
      </c>
      <c r="D559" s="283">
        <v>60</v>
      </c>
      <c r="E559" s="221"/>
      <c r="F559" s="198"/>
      <c r="G559" s="197"/>
      <c r="H559" s="198"/>
    </row>
    <row r="560" spans="1:8" ht="18.75" thickBot="1">
      <c r="A560" s="234">
        <v>3</v>
      </c>
      <c r="B560" s="235">
        <f t="shared" si="14"/>
        <v>12</v>
      </c>
      <c r="C560" s="250" t="s">
        <v>1203</v>
      </c>
      <c r="D560" s="283">
        <v>0</v>
      </c>
      <c r="E560" s="221"/>
      <c r="F560" s="198"/>
      <c r="G560" s="197"/>
      <c r="H560" s="198"/>
    </row>
    <row r="561" spans="1:8" ht="18.75" thickBot="1">
      <c r="A561" s="234">
        <v>4</v>
      </c>
      <c r="B561" s="235">
        <f t="shared" si="14"/>
        <v>13</v>
      </c>
      <c r="C561" s="250" t="s">
        <v>1202</v>
      </c>
      <c r="D561" s="283">
        <v>33</v>
      </c>
      <c r="E561" s="221"/>
      <c r="F561" s="198"/>
      <c r="G561" s="197"/>
      <c r="H561" s="198"/>
    </row>
    <row r="562" spans="1:8" ht="18.75" thickBot="1">
      <c r="A562" s="234">
        <v>5</v>
      </c>
      <c r="B562" s="235">
        <f t="shared" si="14"/>
        <v>14</v>
      </c>
      <c r="C562" s="216" t="s">
        <v>536</v>
      </c>
      <c r="D562" s="283">
        <v>0.5</v>
      </c>
      <c r="E562" s="221"/>
      <c r="F562" s="198"/>
      <c r="G562" s="197"/>
      <c r="H562" s="198"/>
    </row>
    <row r="563" spans="1:8" ht="18.75" thickBot="1">
      <c r="A563" s="234">
        <v>6</v>
      </c>
      <c r="B563" s="235">
        <f t="shared" si="14"/>
        <v>15</v>
      </c>
      <c r="C563" s="216" t="s">
        <v>726</v>
      </c>
      <c r="D563" s="283">
        <v>217</v>
      </c>
      <c r="E563" s="221"/>
      <c r="F563" s="198"/>
      <c r="G563" s="197"/>
      <c r="H563" s="198"/>
    </row>
    <row r="564" spans="1:8" ht="18.75" thickBot="1">
      <c r="A564" s="234">
        <v>7</v>
      </c>
      <c r="B564" s="235">
        <f t="shared" si="14"/>
        <v>16</v>
      </c>
      <c r="C564" s="216" t="s">
        <v>1305</v>
      </c>
      <c r="D564" s="283">
        <v>234</v>
      </c>
      <c r="E564" s="221"/>
      <c r="F564" s="198"/>
      <c r="G564" s="197"/>
      <c r="H564" s="198"/>
    </row>
    <row r="565" spans="1:8" ht="18.75" thickBot="1">
      <c r="A565" s="234">
        <v>8</v>
      </c>
      <c r="B565" s="235">
        <f t="shared" si="14"/>
        <v>17</v>
      </c>
      <c r="C565" s="216" t="s">
        <v>1386</v>
      </c>
      <c r="D565" s="283">
        <v>598</v>
      </c>
      <c r="E565" s="221"/>
      <c r="F565" s="198"/>
      <c r="G565" s="197"/>
      <c r="H565" s="198"/>
    </row>
    <row r="566" spans="1:8" ht="18.75" thickBot="1">
      <c r="A566" s="234">
        <v>9</v>
      </c>
      <c r="B566" s="235">
        <f t="shared" si="14"/>
        <v>18</v>
      </c>
      <c r="C566" s="216" t="s">
        <v>784</v>
      </c>
      <c r="D566" s="283">
        <v>15</v>
      </c>
      <c r="E566" s="221"/>
      <c r="F566" s="198"/>
      <c r="G566" s="197"/>
      <c r="H566" s="198"/>
    </row>
    <row r="567" spans="1:8" ht="18.75" thickBot="1">
      <c r="A567" s="234">
        <v>10</v>
      </c>
      <c r="B567" s="235">
        <v>19</v>
      </c>
      <c r="C567" s="217" t="s">
        <v>1223</v>
      </c>
      <c r="D567" s="283">
        <v>22</v>
      </c>
      <c r="E567" s="221"/>
      <c r="F567" s="198"/>
      <c r="G567" s="197"/>
      <c r="H567" s="198"/>
    </row>
    <row r="568" spans="1:8" ht="18.75" thickBot="1">
      <c r="A568" s="234">
        <v>11</v>
      </c>
      <c r="B568" s="235">
        <f>B567+1</f>
        <v>20</v>
      </c>
      <c r="C568" s="216" t="s">
        <v>51</v>
      </c>
      <c r="D568" s="283">
        <v>32</v>
      </c>
      <c r="E568" s="221"/>
      <c r="F568" s="198"/>
      <c r="G568" s="197"/>
      <c r="H568" s="198"/>
    </row>
    <row r="569" spans="1:8" ht="18.75" thickBot="1">
      <c r="A569" s="234">
        <v>12</v>
      </c>
      <c r="B569" s="235">
        <f aca="true" t="shared" si="15" ref="B569:B596">B568+1</f>
        <v>21</v>
      </c>
      <c r="C569" s="216" t="s">
        <v>624</v>
      </c>
      <c r="D569" s="283">
        <v>73</v>
      </c>
      <c r="E569" s="221"/>
      <c r="F569" s="198"/>
      <c r="G569" s="197"/>
      <c r="H569" s="198"/>
    </row>
    <row r="570" spans="1:8" ht="18.75" thickBot="1">
      <c r="A570" s="234">
        <v>13</v>
      </c>
      <c r="B570" s="235">
        <f t="shared" si="15"/>
        <v>22</v>
      </c>
      <c r="C570" s="216" t="s">
        <v>139</v>
      </c>
      <c r="D570" s="283">
        <v>39</v>
      </c>
      <c r="E570" s="221"/>
      <c r="F570" s="198"/>
      <c r="G570" s="197"/>
      <c r="H570" s="198"/>
    </row>
    <row r="571" spans="1:8" ht="18.75" thickBot="1">
      <c r="A571" s="420">
        <v>14</v>
      </c>
      <c r="B571" s="235">
        <f t="shared" si="15"/>
        <v>23</v>
      </c>
      <c r="C571" s="216" t="s">
        <v>348</v>
      </c>
      <c r="D571" s="283">
        <v>1.83</v>
      </c>
      <c r="E571" s="221">
        <f>D571+D572+D573</f>
        <v>3.545</v>
      </c>
      <c r="F571" s="198"/>
      <c r="G571" s="197"/>
      <c r="H571" s="198"/>
    </row>
    <row r="572" spans="1:8" ht="18.75" thickBot="1">
      <c r="A572" s="421"/>
      <c r="B572" s="235">
        <f t="shared" si="15"/>
        <v>24</v>
      </c>
      <c r="C572" s="216" t="s">
        <v>355</v>
      </c>
      <c r="D572" s="283">
        <v>0.995</v>
      </c>
      <c r="E572" s="221"/>
      <c r="F572" s="198"/>
      <c r="G572" s="197"/>
      <c r="H572" s="198"/>
    </row>
    <row r="573" spans="1:8" ht="18.75" thickBot="1">
      <c r="A573" s="422"/>
      <c r="B573" s="235">
        <f t="shared" si="15"/>
        <v>25</v>
      </c>
      <c r="C573" s="216" t="s">
        <v>573</v>
      </c>
      <c r="D573" s="283">
        <v>0.72</v>
      </c>
      <c r="E573" s="221"/>
      <c r="F573" s="198"/>
      <c r="G573" s="197"/>
      <c r="H573" s="198"/>
    </row>
    <row r="574" spans="1:8" ht="18.75" thickBot="1">
      <c r="A574" s="234">
        <v>15</v>
      </c>
      <c r="B574" s="235">
        <f t="shared" si="15"/>
        <v>26</v>
      </c>
      <c r="C574" s="216" t="s">
        <v>664</v>
      </c>
      <c r="D574" s="283">
        <v>0.545</v>
      </c>
      <c r="E574" s="221"/>
      <c r="F574" s="198"/>
      <c r="G574" s="197"/>
      <c r="H574" s="198"/>
    </row>
    <row r="575" spans="1:8" ht="18.75" thickBot="1">
      <c r="A575" s="234">
        <v>16</v>
      </c>
      <c r="B575" s="235">
        <f t="shared" si="15"/>
        <v>27</v>
      </c>
      <c r="C575" s="250" t="s">
        <v>776</v>
      </c>
      <c r="D575" s="283">
        <v>12</v>
      </c>
      <c r="E575" s="221"/>
      <c r="F575" s="198"/>
      <c r="G575" s="197"/>
      <c r="H575" s="198"/>
    </row>
    <row r="576" spans="1:8" ht="18.75" thickBot="1">
      <c r="A576" s="234">
        <v>17</v>
      </c>
      <c r="B576" s="235">
        <f t="shared" si="15"/>
        <v>28</v>
      </c>
      <c r="C576" s="216" t="s">
        <v>539</v>
      </c>
      <c r="D576" s="283">
        <v>2.95</v>
      </c>
      <c r="E576" s="221"/>
      <c r="F576" s="198"/>
      <c r="G576" s="197"/>
      <c r="H576" s="198"/>
    </row>
    <row r="577" spans="1:8" ht="18.75" thickBot="1">
      <c r="A577" s="234">
        <v>18</v>
      </c>
      <c r="B577" s="235">
        <f t="shared" si="15"/>
        <v>29</v>
      </c>
      <c r="C577" s="250" t="s">
        <v>1201</v>
      </c>
      <c r="D577" s="283">
        <v>2.05</v>
      </c>
      <c r="E577" s="221"/>
      <c r="F577" s="198"/>
      <c r="G577" s="197"/>
      <c r="H577" s="198"/>
    </row>
    <row r="578" spans="1:8" ht="18.75" thickBot="1">
      <c r="A578" s="238">
        <v>19</v>
      </c>
      <c r="B578" s="235">
        <f t="shared" si="15"/>
        <v>30</v>
      </c>
      <c r="C578" s="250" t="s">
        <v>247</v>
      </c>
      <c r="D578" s="283">
        <v>9</v>
      </c>
      <c r="E578" s="221"/>
      <c r="F578" s="198"/>
      <c r="G578" s="197"/>
      <c r="H578" s="198"/>
    </row>
    <row r="579" spans="1:8" ht="18.75" thickBot="1">
      <c r="A579" s="238">
        <v>20</v>
      </c>
      <c r="B579" s="235">
        <f t="shared" si="15"/>
        <v>31</v>
      </c>
      <c r="C579" s="250" t="s">
        <v>15</v>
      </c>
      <c r="D579" s="283">
        <v>1.4</v>
      </c>
      <c r="E579" s="221"/>
      <c r="F579" s="198"/>
      <c r="G579" s="197"/>
      <c r="H579" s="198"/>
    </row>
    <row r="580" spans="1:8" ht="18.75" thickBot="1">
      <c r="A580" s="238">
        <v>21</v>
      </c>
      <c r="B580" s="235">
        <f t="shared" si="15"/>
        <v>32</v>
      </c>
      <c r="C580" s="250" t="s">
        <v>218</v>
      </c>
      <c r="D580" s="283">
        <v>0.8</v>
      </c>
      <c r="E580" s="221"/>
      <c r="F580" s="198"/>
      <c r="G580" s="197"/>
      <c r="H580" s="198"/>
    </row>
    <row r="581" spans="1:8" ht="18.75" thickBot="1">
      <c r="A581" s="425">
        <v>22</v>
      </c>
      <c r="B581" s="235">
        <f t="shared" si="15"/>
        <v>33</v>
      </c>
      <c r="C581" s="216" t="s">
        <v>171</v>
      </c>
      <c r="D581" s="283">
        <v>2.11</v>
      </c>
      <c r="E581" s="221">
        <f>SUM(D581:D583)</f>
        <v>92.705</v>
      </c>
      <c r="F581" s="198"/>
      <c r="G581" s="197"/>
      <c r="H581" s="198"/>
    </row>
    <row r="582" spans="1:8" ht="18.75" thickBot="1">
      <c r="A582" s="428"/>
      <c r="B582" s="235">
        <f t="shared" si="15"/>
        <v>34</v>
      </c>
      <c r="C582" s="216" t="s">
        <v>172</v>
      </c>
      <c r="D582" s="283">
        <v>2.595</v>
      </c>
      <c r="E582" s="221"/>
      <c r="F582" s="198"/>
      <c r="G582" s="197"/>
      <c r="H582" s="198"/>
    </row>
    <row r="583" spans="1:8" ht="18.75" thickBot="1">
      <c r="A583" s="426"/>
      <c r="B583" s="235">
        <f t="shared" si="15"/>
        <v>35</v>
      </c>
      <c r="C583" s="216" t="s">
        <v>173</v>
      </c>
      <c r="D583" s="283">
        <v>88</v>
      </c>
      <c r="E583" s="221"/>
      <c r="F583" s="198"/>
      <c r="G583" s="202"/>
      <c r="H583" s="198"/>
    </row>
    <row r="584" spans="1:8" ht="18.75" thickBot="1">
      <c r="A584" s="245">
        <v>23</v>
      </c>
      <c r="B584" s="235">
        <f t="shared" si="15"/>
        <v>36</v>
      </c>
      <c r="C584" s="267" t="s">
        <v>375</v>
      </c>
      <c r="D584" s="283">
        <v>0.92</v>
      </c>
      <c r="E584" s="221">
        <f>SUM(D584:D584)</f>
        <v>0.92</v>
      </c>
      <c r="F584" s="198"/>
      <c r="G584" s="197"/>
      <c r="H584" s="198"/>
    </row>
    <row r="585" spans="1:8" ht="18.75" thickBot="1">
      <c r="A585" s="420">
        <v>24</v>
      </c>
      <c r="B585" s="235">
        <f t="shared" si="15"/>
        <v>37</v>
      </c>
      <c r="C585" s="216" t="s">
        <v>725</v>
      </c>
      <c r="D585" s="283">
        <v>68</v>
      </c>
      <c r="E585" s="221">
        <f>D585+D586</f>
        <v>81</v>
      </c>
      <c r="F585" s="198"/>
      <c r="G585" s="197"/>
      <c r="H585" s="198"/>
    </row>
    <row r="586" spans="1:8" ht="18.75" thickBot="1">
      <c r="A586" s="422"/>
      <c r="B586" s="235">
        <f t="shared" si="15"/>
        <v>38</v>
      </c>
      <c r="C586" s="216" t="s">
        <v>724</v>
      </c>
      <c r="D586" s="283">
        <v>13</v>
      </c>
      <c r="E586" s="221"/>
      <c r="F586" s="198"/>
      <c r="G586" s="197"/>
      <c r="H586" s="198"/>
    </row>
    <row r="587" spans="1:8" ht="18.75" thickBot="1">
      <c r="A587" s="234">
        <v>25</v>
      </c>
      <c r="B587" s="235">
        <f t="shared" si="15"/>
        <v>39</v>
      </c>
      <c r="C587" s="216" t="s">
        <v>263</v>
      </c>
      <c r="D587" s="283">
        <v>10</v>
      </c>
      <c r="E587" s="221"/>
      <c r="F587" s="198"/>
      <c r="G587" s="197"/>
      <c r="H587" s="198"/>
    </row>
    <row r="588" spans="1:8" ht="18.75" thickBot="1">
      <c r="A588" s="234">
        <v>26</v>
      </c>
      <c r="B588" s="235">
        <f t="shared" si="15"/>
        <v>40</v>
      </c>
      <c r="C588" s="216" t="s">
        <v>310</v>
      </c>
      <c r="D588" s="283">
        <v>0.76</v>
      </c>
      <c r="E588" s="221"/>
      <c r="F588" s="198"/>
      <c r="G588" s="197"/>
      <c r="H588" s="198"/>
    </row>
    <row r="589" spans="1:8" ht="18.75" thickBot="1">
      <c r="A589" s="234">
        <v>27</v>
      </c>
      <c r="B589" s="235">
        <f t="shared" si="15"/>
        <v>41</v>
      </c>
      <c r="C589" s="216" t="s">
        <v>1228</v>
      </c>
      <c r="D589" s="283">
        <v>2.85</v>
      </c>
      <c r="E589" s="221"/>
      <c r="F589" s="198"/>
      <c r="G589" s="197"/>
      <c r="H589" s="198"/>
    </row>
    <row r="590" spans="1:8" ht="18.75" thickBot="1">
      <c r="A590" s="234">
        <v>28</v>
      </c>
      <c r="B590" s="235">
        <f t="shared" si="15"/>
        <v>42</v>
      </c>
      <c r="C590" s="216" t="s">
        <v>1336</v>
      </c>
      <c r="D590" s="283">
        <v>4.2</v>
      </c>
      <c r="E590" s="221"/>
      <c r="F590" s="198"/>
      <c r="G590" s="197"/>
      <c r="H590" s="198"/>
    </row>
    <row r="591" spans="1:8" ht="18.75" thickBot="1">
      <c r="A591" s="234">
        <v>29</v>
      </c>
      <c r="B591" s="235">
        <f t="shared" si="15"/>
        <v>43</v>
      </c>
      <c r="C591" s="324" t="s">
        <v>577</v>
      </c>
      <c r="D591" s="283">
        <v>1.05</v>
      </c>
      <c r="E591" s="221"/>
      <c r="F591" s="246"/>
      <c r="G591" s="197"/>
      <c r="H591" s="198"/>
    </row>
    <row r="592" spans="1:8" ht="18.75" thickBot="1">
      <c r="A592" s="234">
        <v>30</v>
      </c>
      <c r="B592" s="235">
        <f t="shared" si="15"/>
        <v>44</v>
      </c>
      <c r="C592" s="324" t="s">
        <v>88</v>
      </c>
      <c r="D592" s="283">
        <v>1.32</v>
      </c>
      <c r="E592" s="221"/>
      <c r="F592" s="198"/>
      <c r="G592" s="197"/>
      <c r="H592" s="198"/>
    </row>
    <row r="593" spans="1:8" ht="18.75" thickBot="1">
      <c r="A593" s="234">
        <v>31</v>
      </c>
      <c r="B593" s="235">
        <f t="shared" si="15"/>
        <v>45</v>
      </c>
      <c r="C593" s="226" t="s">
        <v>564</v>
      </c>
      <c r="D593" s="283">
        <v>2.1</v>
      </c>
      <c r="E593" s="221"/>
      <c r="F593" s="198"/>
      <c r="G593" s="197"/>
      <c r="H593" s="198"/>
    </row>
    <row r="594" spans="1:8" ht="18.75" thickBot="1">
      <c r="A594" s="234">
        <v>32</v>
      </c>
      <c r="B594" s="235">
        <f t="shared" si="15"/>
        <v>46</v>
      </c>
      <c r="C594" s="324" t="s">
        <v>565</v>
      </c>
      <c r="D594" s="283">
        <v>0.6</v>
      </c>
      <c r="E594" s="221"/>
      <c r="F594" s="198"/>
      <c r="G594" s="197"/>
      <c r="H594" s="198"/>
    </row>
    <row r="595" spans="1:8" ht="18.75" thickBot="1">
      <c r="A595" s="234">
        <v>33</v>
      </c>
      <c r="B595" s="235">
        <f t="shared" si="15"/>
        <v>47</v>
      </c>
      <c r="C595" s="324" t="s">
        <v>566</v>
      </c>
      <c r="D595" s="283">
        <v>4.1</v>
      </c>
      <c r="E595" s="221"/>
      <c r="F595" s="198"/>
      <c r="G595" s="197"/>
      <c r="H595" s="198"/>
    </row>
    <row r="596" spans="1:8" ht="18.75" thickBot="1">
      <c r="A596" s="234">
        <v>34</v>
      </c>
      <c r="B596" s="235">
        <f t="shared" si="15"/>
        <v>48</v>
      </c>
      <c r="C596" s="324" t="s">
        <v>1267</v>
      </c>
      <c r="D596" s="283">
        <v>0</v>
      </c>
      <c r="E596" s="221"/>
      <c r="F596" s="198"/>
      <c r="G596" s="197"/>
      <c r="H596" s="198"/>
    </row>
    <row r="597" spans="1:8" ht="18.75" thickBot="1">
      <c r="A597" s="203"/>
      <c r="B597" s="229"/>
      <c r="C597" s="210" t="s">
        <v>1103</v>
      </c>
      <c r="D597" s="209"/>
      <c r="E597" s="221">
        <f>SUM(D549:D596)</f>
        <v>3076.995</v>
      </c>
      <c r="F597" s="198">
        <f>SUM(D515:D596)</f>
        <v>3916.442</v>
      </c>
      <c r="G597" s="197"/>
      <c r="H597" s="198"/>
    </row>
    <row r="598" spans="1:8" ht="18.75" thickBot="1">
      <c r="A598" s="423">
        <v>1</v>
      </c>
      <c r="B598" s="233">
        <v>49</v>
      </c>
      <c r="C598" s="216" t="s">
        <v>346</v>
      </c>
      <c r="D598" s="283">
        <v>0.54</v>
      </c>
      <c r="E598" s="221">
        <f>SUM(D598:D599)</f>
        <v>3.02</v>
      </c>
      <c r="F598" s="198"/>
      <c r="G598" s="197"/>
      <c r="H598" s="198"/>
    </row>
    <row r="599" spans="1:8" ht="18.75" thickBot="1">
      <c r="A599" s="424"/>
      <c r="B599" s="233">
        <f>B598+1</f>
        <v>50</v>
      </c>
      <c r="C599" s="216" t="s">
        <v>347</v>
      </c>
      <c r="D599" s="283">
        <v>2.48</v>
      </c>
      <c r="E599" s="221"/>
      <c r="F599" s="198"/>
      <c r="G599" s="197"/>
      <c r="H599" s="198"/>
    </row>
    <row r="600" spans="1:8" ht="18.75" thickBot="1">
      <c r="A600" s="275">
        <v>2</v>
      </c>
      <c r="B600" s="233">
        <f aca="true" t="shared" si="16" ref="B600:B631">B599+1</f>
        <v>51</v>
      </c>
      <c r="C600" s="216" t="s">
        <v>92</v>
      </c>
      <c r="D600" s="283">
        <v>1.45</v>
      </c>
      <c r="E600" s="221"/>
      <c r="F600" s="198"/>
      <c r="G600" s="197"/>
      <c r="H600" s="198"/>
    </row>
    <row r="601" spans="1:8" ht="18.75" thickBot="1">
      <c r="A601" s="275">
        <v>3</v>
      </c>
      <c r="B601" s="233">
        <f t="shared" si="16"/>
        <v>52</v>
      </c>
      <c r="C601" s="216" t="s">
        <v>388</v>
      </c>
      <c r="D601" s="283">
        <v>1.62</v>
      </c>
      <c r="E601" s="221"/>
      <c r="F601" s="198"/>
      <c r="G601" s="197"/>
      <c r="H601" s="198"/>
    </row>
    <row r="602" spans="1:8" ht="18.75" thickBot="1">
      <c r="A602" s="275">
        <v>4</v>
      </c>
      <c r="B602" s="233">
        <f t="shared" si="16"/>
        <v>53</v>
      </c>
      <c r="C602" s="216" t="s">
        <v>87</v>
      </c>
      <c r="D602" s="283">
        <v>1.22</v>
      </c>
      <c r="E602" s="221"/>
      <c r="F602" s="198"/>
      <c r="G602" s="197"/>
      <c r="H602" s="198"/>
    </row>
    <row r="603" spans="1:8" ht="18.75" thickBot="1">
      <c r="A603" s="275">
        <v>5</v>
      </c>
      <c r="B603" s="233">
        <f t="shared" si="16"/>
        <v>54</v>
      </c>
      <c r="C603" s="216" t="s">
        <v>242</v>
      </c>
      <c r="D603" s="283">
        <v>1.215</v>
      </c>
      <c r="E603" s="221"/>
      <c r="F603" s="198"/>
      <c r="G603" s="197"/>
      <c r="H603" s="198"/>
    </row>
    <row r="604" spans="1:8" ht="18.75" thickBot="1">
      <c r="A604" s="275">
        <v>6</v>
      </c>
      <c r="B604" s="233">
        <f t="shared" si="16"/>
        <v>55</v>
      </c>
      <c r="C604" s="216" t="s">
        <v>563</v>
      </c>
      <c r="D604" s="283">
        <v>1.05</v>
      </c>
      <c r="E604" s="221"/>
      <c r="F604" s="198"/>
      <c r="G604" s="197"/>
      <c r="H604" s="198"/>
    </row>
    <row r="605" spans="1:8" ht="18.75" thickBot="1">
      <c r="A605" s="275">
        <v>7</v>
      </c>
      <c r="B605" s="233">
        <f t="shared" si="16"/>
        <v>56</v>
      </c>
      <c r="C605" s="216" t="s">
        <v>448</v>
      </c>
      <c r="D605" s="283">
        <v>0.6</v>
      </c>
      <c r="E605" s="221"/>
      <c r="F605" s="198"/>
      <c r="G605" s="197"/>
      <c r="H605" s="198"/>
    </row>
    <row r="606" spans="1:8" ht="18.75" thickBot="1">
      <c r="A606" s="423"/>
      <c r="B606" s="233"/>
      <c r="C606" s="207" t="s">
        <v>348</v>
      </c>
      <c r="D606" s="364">
        <v>0</v>
      </c>
      <c r="E606" s="221">
        <f>D606+D607+D608</f>
        <v>0</v>
      </c>
      <c r="F606" s="198"/>
      <c r="G606" s="197"/>
      <c r="H606" s="198"/>
    </row>
    <row r="607" spans="1:8" ht="18.75" thickBot="1">
      <c r="A607" s="427"/>
      <c r="B607" s="233"/>
      <c r="C607" s="207" t="s">
        <v>355</v>
      </c>
      <c r="D607" s="364">
        <v>0</v>
      </c>
      <c r="E607" s="221"/>
      <c r="F607" s="198"/>
      <c r="G607" s="197"/>
      <c r="H607" s="198"/>
    </row>
    <row r="608" spans="1:8" ht="18.75" thickBot="1">
      <c r="A608" s="424"/>
      <c r="B608" s="233"/>
      <c r="C608" s="207" t="s">
        <v>573</v>
      </c>
      <c r="D608" s="364">
        <v>0</v>
      </c>
      <c r="E608" s="221"/>
      <c r="F608" s="198"/>
      <c r="G608" s="197"/>
      <c r="H608" s="198"/>
    </row>
    <row r="609" spans="1:8" ht="18.75" thickBot="1">
      <c r="A609" s="275">
        <v>8</v>
      </c>
      <c r="B609" s="233">
        <v>57</v>
      </c>
      <c r="C609" s="216" t="s">
        <v>497</v>
      </c>
      <c r="D609" s="283">
        <v>1.1</v>
      </c>
      <c r="E609" s="221"/>
      <c r="F609" s="198"/>
      <c r="G609" s="197"/>
      <c r="H609" s="198"/>
    </row>
    <row r="610" spans="1:8" ht="18.75" thickBot="1">
      <c r="A610" s="275">
        <v>9</v>
      </c>
      <c r="B610" s="233">
        <f t="shared" si="16"/>
        <v>58</v>
      </c>
      <c r="C610" s="216" t="s">
        <v>86</v>
      </c>
      <c r="D610" s="283">
        <v>0.665</v>
      </c>
      <c r="E610" s="221"/>
      <c r="F610" s="198"/>
      <c r="G610" s="197"/>
      <c r="H610" s="198"/>
    </row>
    <row r="611" spans="1:8" ht="18.75" thickBot="1">
      <c r="A611" s="342">
        <v>10</v>
      </c>
      <c r="B611" s="233">
        <f t="shared" si="16"/>
        <v>59</v>
      </c>
      <c r="C611" s="216" t="s">
        <v>561</v>
      </c>
      <c r="D611" s="283">
        <v>0.58</v>
      </c>
      <c r="E611" s="221"/>
      <c r="F611" s="198"/>
      <c r="G611" s="197"/>
      <c r="H611" s="198"/>
    </row>
    <row r="612" spans="1:8" ht="18.75" thickBot="1">
      <c r="A612" s="275">
        <v>11</v>
      </c>
      <c r="B612" s="233">
        <f t="shared" si="16"/>
        <v>60</v>
      </c>
      <c r="C612" s="216" t="s">
        <v>562</v>
      </c>
      <c r="D612" s="283">
        <v>0.1</v>
      </c>
      <c r="E612" s="221"/>
      <c r="F612" s="198"/>
      <c r="G612" s="197"/>
      <c r="H612" s="198"/>
    </row>
    <row r="613" spans="1:8" ht="18.75" thickBot="1">
      <c r="A613" s="275">
        <v>12</v>
      </c>
      <c r="B613" s="233">
        <f t="shared" si="16"/>
        <v>61</v>
      </c>
      <c r="C613" s="216" t="s">
        <v>89</v>
      </c>
      <c r="D613" s="283">
        <v>1.31</v>
      </c>
      <c r="E613" s="221"/>
      <c r="F613" s="198"/>
      <c r="G613" s="197"/>
      <c r="H613" s="198"/>
    </row>
    <row r="614" spans="1:8" ht="18.75" thickBot="1">
      <c r="A614" s="275">
        <v>13</v>
      </c>
      <c r="B614" s="233">
        <f t="shared" si="16"/>
        <v>62</v>
      </c>
      <c r="C614" s="216" t="s">
        <v>594</v>
      </c>
      <c r="D614" s="283">
        <v>2.78</v>
      </c>
      <c r="E614" s="221"/>
      <c r="F614" s="198"/>
      <c r="G614" s="197"/>
      <c r="H614" s="198"/>
    </row>
    <row r="615" spans="1:8" ht="18.75" thickBot="1">
      <c r="A615" s="275">
        <v>14</v>
      </c>
      <c r="B615" s="233">
        <f t="shared" si="16"/>
        <v>63</v>
      </c>
      <c r="C615" s="216" t="s">
        <v>560</v>
      </c>
      <c r="D615" s="283">
        <v>2.31</v>
      </c>
      <c r="E615" s="221"/>
      <c r="F615" s="198"/>
      <c r="G615" s="197"/>
      <c r="H615" s="198"/>
    </row>
    <row r="616" spans="1:8" ht="18.75" thickBot="1">
      <c r="A616" s="423">
        <v>15</v>
      </c>
      <c r="B616" s="233">
        <f t="shared" si="16"/>
        <v>64</v>
      </c>
      <c r="C616" s="226" t="s">
        <v>356</v>
      </c>
      <c r="D616" s="283">
        <v>1.645</v>
      </c>
      <c r="E616" s="221">
        <f>SUM(D616:D617)</f>
        <v>4.035</v>
      </c>
      <c r="F616" s="198"/>
      <c r="G616" s="197"/>
      <c r="H616" s="198"/>
    </row>
    <row r="617" spans="1:8" ht="18.75" thickBot="1">
      <c r="A617" s="424"/>
      <c r="B617" s="233">
        <f t="shared" si="16"/>
        <v>65</v>
      </c>
      <c r="C617" s="226" t="s">
        <v>357</v>
      </c>
      <c r="D617" s="283">
        <v>2.39</v>
      </c>
      <c r="E617" s="221"/>
      <c r="F617" s="198"/>
      <c r="G617" s="197"/>
      <c r="H617" s="198"/>
    </row>
    <row r="618" spans="1:8" ht="18.75" thickBot="1">
      <c r="A618" s="275">
        <v>16</v>
      </c>
      <c r="B618" s="233">
        <f t="shared" si="16"/>
        <v>66</v>
      </c>
      <c r="C618" s="216" t="s">
        <v>486</v>
      </c>
      <c r="D618" s="283">
        <v>1.74</v>
      </c>
      <c r="E618" s="221"/>
      <c r="F618" s="198"/>
      <c r="G618" s="197"/>
      <c r="H618" s="198"/>
    </row>
    <row r="619" spans="1:8" ht="18.75" thickBot="1">
      <c r="A619" s="275">
        <v>17</v>
      </c>
      <c r="B619" s="233">
        <f t="shared" si="16"/>
        <v>67</v>
      </c>
      <c r="C619" s="216" t="s">
        <v>495</v>
      </c>
      <c r="D619" s="283">
        <v>2.82</v>
      </c>
      <c r="E619" s="221"/>
      <c r="F619" s="198"/>
      <c r="G619" s="197"/>
      <c r="H619" s="198"/>
    </row>
    <row r="620" spans="1:8" ht="18.75" thickBot="1">
      <c r="A620" s="275">
        <v>18</v>
      </c>
      <c r="B620" s="233">
        <f t="shared" si="16"/>
        <v>68</v>
      </c>
      <c r="C620" s="216" t="s">
        <v>85</v>
      </c>
      <c r="D620" s="283">
        <v>1.02</v>
      </c>
      <c r="E620" s="221"/>
      <c r="F620" s="198"/>
      <c r="G620" s="197"/>
      <c r="H620" s="246"/>
    </row>
    <row r="621" spans="1:8" ht="18.75" thickBot="1">
      <c r="A621" s="275">
        <v>19</v>
      </c>
      <c r="B621" s="233">
        <f t="shared" si="16"/>
        <v>69</v>
      </c>
      <c r="C621" s="216" t="s">
        <v>84</v>
      </c>
      <c r="D621" s="283">
        <v>1.895</v>
      </c>
      <c r="E621" s="221"/>
      <c r="F621" s="198"/>
      <c r="G621" s="197"/>
      <c r="H621" s="246"/>
    </row>
    <row r="622" spans="1:8" ht="18.75" thickBot="1">
      <c r="A622" s="275">
        <v>20</v>
      </c>
      <c r="B622" s="233">
        <f t="shared" si="16"/>
        <v>70</v>
      </c>
      <c r="C622" s="216" t="s">
        <v>91</v>
      </c>
      <c r="D622" s="283">
        <v>0.89</v>
      </c>
      <c r="E622" s="221"/>
      <c r="F622" s="198"/>
      <c r="G622" s="197"/>
      <c r="H622" s="246"/>
    </row>
    <row r="623" spans="1:8" ht="18.75" thickBot="1">
      <c r="A623" s="275">
        <v>21</v>
      </c>
      <c r="B623" s="233">
        <f t="shared" si="16"/>
        <v>71</v>
      </c>
      <c r="C623" s="216" t="s">
        <v>559</v>
      </c>
      <c r="D623" s="283">
        <v>0.365</v>
      </c>
      <c r="E623" s="221"/>
      <c r="F623" s="198"/>
      <c r="G623" s="197"/>
      <c r="H623" s="198"/>
    </row>
    <row r="624" spans="1:8" ht="18.75" thickBot="1">
      <c r="A624" s="275">
        <v>22</v>
      </c>
      <c r="B624" s="233">
        <f t="shared" si="16"/>
        <v>72</v>
      </c>
      <c r="C624" s="216" t="s">
        <v>90</v>
      </c>
      <c r="D624" s="283">
        <v>1.2</v>
      </c>
      <c r="E624" s="221"/>
      <c r="F624" s="198"/>
      <c r="G624" s="197"/>
      <c r="H624" s="198"/>
    </row>
    <row r="625" spans="1:8" ht="18.75" thickBot="1">
      <c r="A625" s="275">
        <v>23</v>
      </c>
      <c r="B625" s="233">
        <f t="shared" si="16"/>
        <v>73</v>
      </c>
      <c r="C625" s="216" t="s">
        <v>558</v>
      </c>
      <c r="D625" s="283">
        <v>0.365</v>
      </c>
      <c r="E625" s="221"/>
      <c r="F625" s="198"/>
      <c r="G625" s="197"/>
      <c r="H625" s="198"/>
    </row>
    <row r="626" spans="1:8" ht="18.75" thickBot="1">
      <c r="A626" s="275">
        <v>24</v>
      </c>
      <c r="B626" s="233">
        <f t="shared" si="16"/>
        <v>74</v>
      </c>
      <c r="C626" s="216" t="s">
        <v>1233</v>
      </c>
      <c r="D626" s="283">
        <v>2.56</v>
      </c>
      <c r="E626" s="221"/>
      <c r="F626" s="198">
        <f>SUM(D598:D626)</f>
        <v>35.910000000000004</v>
      </c>
      <c r="G626" s="197"/>
      <c r="H626" s="198"/>
    </row>
    <row r="627" spans="1:8" ht="21.75" customHeight="1" thickBot="1">
      <c r="A627" s="273">
        <v>8</v>
      </c>
      <c r="B627" s="233">
        <v>118</v>
      </c>
      <c r="C627" s="204" t="s">
        <v>342</v>
      </c>
      <c r="D627" s="283">
        <v>0</v>
      </c>
      <c r="E627" s="221"/>
      <c r="F627" s="198"/>
      <c r="G627" s="197"/>
      <c r="H627" s="198"/>
    </row>
    <row r="628" spans="1:8" ht="21.75" customHeight="1" thickBot="1">
      <c r="A628" s="273">
        <v>18</v>
      </c>
      <c r="B628" s="233">
        <f t="shared" si="16"/>
        <v>119</v>
      </c>
      <c r="C628" s="204" t="s">
        <v>199</v>
      </c>
      <c r="D628" s="283">
        <v>0.826</v>
      </c>
      <c r="E628" s="221"/>
      <c r="F628" s="198"/>
      <c r="G628" s="197"/>
      <c r="H628" s="198"/>
    </row>
    <row r="629" spans="1:8" ht="21.75" customHeight="1" thickBot="1">
      <c r="A629" s="273">
        <v>19</v>
      </c>
      <c r="B629" s="233">
        <f t="shared" si="16"/>
        <v>120</v>
      </c>
      <c r="C629" s="204" t="s">
        <v>100</v>
      </c>
      <c r="D629" s="283">
        <v>3.079</v>
      </c>
      <c r="E629" s="221"/>
      <c r="F629" s="198">
        <f>D627+D628+D629+D630+D631</f>
        <v>4.65</v>
      </c>
      <c r="G629" s="197"/>
      <c r="H629" s="198"/>
    </row>
    <row r="630" spans="1:8" ht="21.75" customHeight="1" thickBot="1">
      <c r="A630" s="273">
        <v>20</v>
      </c>
      <c r="B630" s="233">
        <f t="shared" si="16"/>
        <v>121</v>
      </c>
      <c r="C630" s="206" t="s">
        <v>67</v>
      </c>
      <c r="D630" s="283">
        <v>0</v>
      </c>
      <c r="E630" s="221"/>
      <c r="F630" s="198"/>
      <c r="G630" s="197"/>
      <c r="H630" s="198"/>
    </row>
    <row r="631" spans="1:8" ht="21.75" customHeight="1" thickBot="1">
      <c r="A631" s="273">
        <v>21</v>
      </c>
      <c r="B631" s="233">
        <f t="shared" si="16"/>
        <v>122</v>
      </c>
      <c r="C631" s="204" t="s">
        <v>1098</v>
      </c>
      <c r="D631" s="283">
        <v>0.745</v>
      </c>
      <c r="E631" s="221"/>
      <c r="F631" s="198"/>
      <c r="G631" s="197"/>
      <c r="H631" s="198"/>
    </row>
    <row r="632" spans="1:8" ht="19.5" thickBot="1">
      <c r="A632" s="203"/>
      <c r="B632" s="229"/>
      <c r="C632" s="212" t="s">
        <v>1102</v>
      </c>
      <c r="D632" s="283"/>
      <c r="E632" s="221"/>
      <c r="F632" s="198">
        <f>SUM(D598:D631)</f>
        <v>40.56</v>
      </c>
      <c r="G632" s="197"/>
      <c r="H632" s="198"/>
    </row>
    <row r="633" spans="1:8" ht="18.75" thickBot="1">
      <c r="A633" s="203"/>
      <c r="B633" s="229"/>
      <c r="C633" s="204" t="s">
        <v>1060</v>
      </c>
      <c r="D633" s="283">
        <v>14.5</v>
      </c>
      <c r="E633" s="221"/>
      <c r="F633" s="198"/>
      <c r="G633" s="197"/>
      <c r="H633" s="198"/>
    </row>
    <row r="634" spans="1:8" ht="18.75" thickBot="1">
      <c r="A634" s="203"/>
      <c r="B634" s="229"/>
      <c r="C634" s="204" t="s">
        <v>551</v>
      </c>
      <c r="D634" s="318">
        <v>20.226</v>
      </c>
      <c r="E634" s="221">
        <f>D634+D635</f>
        <v>21.479</v>
      </c>
      <c r="F634" s="198"/>
      <c r="G634" s="197"/>
      <c r="H634" s="198"/>
    </row>
    <row r="635" spans="1:8" ht="18.75" thickBot="1">
      <c r="A635" s="203"/>
      <c r="B635" s="229"/>
      <c r="C635" s="204" t="s">
        <v>556</v>
      </c>
      <c r="D635" s="209">
        <v>1.253</v>
      </c>
      <c r="E635" s="221"/>
      <c r="F635" s="198">
        <f>SUM(D597:D635)</f>
        <v>76.539</v>
      </c>
      <c r="G635" s="197"/>
      <c r="H635" s="198"/>
    </row>
    <row r="636" spans="1:8" ht="18.75" thickBot="1">
      <c r="A636" s="203"/>
      <c r="B636" s="229"/>
      <c r="C636" s="204" t="s">
        <v>544</v>
      </c>
      <c r="D636" s="283">
        <v>340.364</v>
      </c>
      <c r="E636" s="221"/>
      <c r="F636" s="198"/>
      <c r="G636" s="197"/>
      <c r="H636" s="198"/>
    </row>
    <row r="637" spans="1:8" ht="18.75" thickBot="1">
      <c r="A637" s="218"/>
      <c r="B637" s="230"/>
      <c r="C637" s="219" t="s">
        <v>782</v>
      </c>
      <c r="D637" s="283">
        <v>0</v>
      </c>
      <c r="E637" s="221">
        <f>SUM(D515:D636)</f>
        <v>4333.344999999998</v>
      </c>
      <c r="F637" s="198">
        <f>F597+F632+D633+D635+D636</f>
        <v>4313.119</v>
      </c>
      <c r="G637" s="197">
        <v>4511.91</v>
      </c>
      <c r="H637" s="198">
        <f>G637-F637</f>
        <v>198.79100000000017</v>
      </c>
    </row>
    <row r="638" spans="3:9" ht="18">
      <c r="C638" s="3"/>
      <c r="D638" s="200"/>
      <c r="E638" s="200"/>
      <c r="F638" s="198"/>
      <c r="G638" s="331">
        <f>SUM(G9:G637)</f>
        <v>152199.126</v>
      </c>
      <c r="H638" s="198"/>
      <c r="I638">
        <f>SUM(H11:H637)</f>
        <v>-25.149000000002047</v>
      </c>
    </row>
    <row r="639" spans="3:8" ht="18.75">
      <c r="C639" s="5" t="s">
        <v>729</v>
      </c>
      <c r="D639" s="239">
        <f>SUM(D145+D161+D179+D188+D193+D200+D245+D246+D347+D471+D488+D513+D636+D495+D31+D19+D22)</f>
        <v>7921.296999999998</v>
      </c>
      <c r="E639" s="200"/>
      <c r="F639" s="198">
        <f>SUM(D145,D161,D179,D188,D246,D245,D347,D471,D488)+D495+D513+D193+D200+D636+D31+D19+D22</f>
        <v>7921.296999999999</v>
      </c>
      <c r="G639" s="198">
        <f>SUM(D145,D161,D179,D188,D246,D245,D347,D471,D488)+D495+D513+D200+D636</f>
        <v>7875.756999999999</v>
      </c>
      <c r="H639" s="197"/>
    </row>
    <row r="640" spans="3:9" ht="18">
      <c r="C640" s="2" t="s">
        <v>602</v>
      </c>
      <c r="D640" s="239">
        <f>E640+F640</f>
        <v>212.218</v>
      </c>
      <c r="E640" s="200">
        <f>D143+D159+D177+D190+D198+D249+D251+D349+D473+D486+D493+D511+D634+D255</f>
        <v>200.45999999999998</v>
      </c>
      <c r="F640" s="198">
        <f>D144+D160+D178+D191+D199+D250+D252+D256+D350+D474+D487+D494+D512+D635</f>
        <v>11.758</v>
      </c>
      <c r="G640" s="198"/>
      <c r="H640" s="198"/>
      <c r="I640" s="6">
        <f>G638-D647</f>
        <v>0</v>
      </c>
    </row>
    <row r="641" spans="3:8" ht="18.75">
      <c r="C641" s="5" t="s">
        <v>730</v>
      </c>
      <c r="D641" s="239">
        <f>SUM(F139+E175+D197+F244+E297+F346+F470+D484+D485+D492+F626+F629)</f>
        <v>591.348</v>
      </c>
      <c r="E641" s="200"/>
      <c r="F641" s="200"/>
      <c r="G641" s="198">
        <f>SUM(F639:F641)</f>
        <v>7933.0549999999985</v>
      </c>
      <c r="H641" s="197"/>
    </row>
    <row r="642" spans="3:8" ht="18.75">
      <c r="C642" s="5" t="s">
        <v>603</v>
      </c>
      <c r="D642" s="239">
        <f>SUM(D140+D141+D142+D189+D248+D348+D472+D633+D247)</f>
        <v>86.596</v>
      </c>
      <c r="E642" s="200"/>
      <c r="F642" s="198"/>
      <c r="G642" s="198"/>
      <c r="H642" s="197"/>
    </row>
    <row r="643" spans="3:8" ht="18.75">
      <c r="C643" s="5" t="s">
        <v>213</v>
      </c>
      <c r="D643" s="239">
        <f>D15</f>
        <v>118.109</v>
      </c>
      <c r="E643" s="200"/>
      <c r="F643" s="198"/>
      <c r="G643" s="198"/>
      <c r="H643" s="197"/>
    </row>
    <row r="644" spans="3:8" ht="18">
      <c r="C644" s="3" t="s">
        <v>214</v>
      </c>
      <c r="D644" s="239">
        <f>F103+D147+E153+D156+D157+D163+D164+E165+D181+D183+D182+D184+D185+D186+D194+D196+D254+F316+F440+D480+D490+D502+D503+D504+D505+D506+D510+F597-D15-D31+F241</f>
        <v>141516.71000000002</v>
      </c>
      <c r="E644" s="200"/>
      <c r="F644" s="198"/>
      <c r="G644" s="197"/>
      <c r="H644" s="197"/>
    </row>
    <row r="645" spans="3:8" ht="18">
      <c r="C645" s="3" t="s">
        <v>215</v>
      </c>
      <c r="D645" s="239">
        <f>D644+D642</f>
        <v>141603.306</v>
      </c>
      <c r="E645" s="200"/>
      <c r="F645" s="198"/>
      <c r="G645" s="197"/>
      <c r="H645" s="197"/>
    </row>
    <row r="646" spans="3:8" ht="18">
      <c r="C646" s="2" t="s">
        <v>212</v>
      </c>
      <c r="D646" s="200">
        <f>D639+D640+D641+D642+D644+D643</f>
        <v>150446.27800000002</v>
      </c>
      <c r="E646" s="200"/>
      <c r="F646" s="198"/>
      <c r="G646" s="198"/>
      <c r="H646" s="198"/>
    </row>
    <row r="647" spans="3:8" ht="36" customHeight="1">
      <c r="C647" s="2" t="s">
        <v>212</v>
      </c>
      <c r="D647" s="200">
        <f>SUM(D14:D636)</f>
        <v>152199.1260000001</v>
      </c>
      <c r="E647" s="200"/>
      <c r="F647" s="198"/>
      <c r="G647" s="198"/>
      <c r="H647" s="197"/>
    </row>
    <row r="648" spans="3:8" ht="18">
      <c r="C648" s="2"/>
      <c r="D648" s="200"/>
      <c r="E648" s="200"/>
      <c r="F648" s="198"/>
      <c r="G648" s="198"/>
      <c r="H648" s="197"/>
    </row>
    <row r="649" spans="3:8" ht="18">
      <c r="C649" s="2"/>
      <c r="D649" s="200"/>
      <c r="E649" s="200"/>
      <c r="F649" s="198"/>
      <c r="G649" s="198"/>
      <c r="H649" s="198">
        <f>D647+I638</f>
        <v>152173.9770000001</v>
      </c>
    </row>
    <row r="650" spans="3:8" ht="18">
      <c r="C650" s="2"/>
      <c r="D650" s="200"/>
      <c r="E650" s="200"/>
      <c r="F650" s="198">
        <f>G638-D647</f>
        <v>0</v>
      </c>
      <c r="G650" s="198"/>
      <c r="H650" s="197"/>
    </row>
    <row r="651" spans="3:8" ht="18">
      <c r="C651" s="2"/>
      <c r="D651" s="200"/>
      <c r="E651" s="200"/>
      <c r="F651" s="198"/>
      <c r="G651" s="198"/>
      <c r="H651" s="197"/>
    </row>
    <row r="652" spans="3:8" ht="18">
      <c r="C652" s="2"/>
      <c r="D652" s="200"/>
      <c r="E652" s="200"/>
      <c r="F652" s="198"/>
      <c r="G652" s="198"/>
      <c r="H652" s="197"/>
    </row>
    <row r="653" spans="3:8" ht="18">
      <c r="C653" s="2"/>
      <c r="D653" s="200"/>
      <c r="E653" s="200"/>
      <c r="F653" s="198"/>
      <c r="G653" s="198"/>
      <c r="H653" s="197"/>
    </row>
    <row r="654" spans="3:8" ht="18">
      <c r="C654" s="2"/>
      <c r="D654" s="200"/>
      <c r="E654" s="200"/>
      <c r="F654" s="198"/>
      <c r="G654" s="198"/>
      <c r="H654" s="197"/>
    </row>
    <row r="655" spans="3:8" ht="18">
      <c r="C655" s="2"/>
      <c r="D655" s="200"/>
      <c r="E655" s="200"/>
      <c r="F655" s="198"/>
      <c r="G655" s="198"/>
      <c r="H655" s="197"/>
    </row>
    <row r="656" spans="3:8" ht="18">
      <c r="C656" s="2"/>
      <c r="D656" s="200"/>
      <c r="E656" s="200"/>
      <c r="F656" s="198"/>
      <c r="G656" s="198"/>
      <c r="H656" s="197"/>
    </row>
    <row r="657" spans="3:8" ht="15" customHeight="1">
      <c r="C657" s="2"/>
      <c r="D657" s="200"/>
      <c r="E657" s="200"/>
      <c r="F657" s="200"/>
      <c r="G657" s="200"/>
      <c r="H657" s="197"/>
    </row>
    <row r="658" spans="3:7" ht="15" customHeight="1">
      <c r="C658" s="2"/>
      <c r="F658" s="9"/>
      <c r="G658" s="9"/>
    </row>
    <row r="659" spans="3:7" ht="15" customHeight="1">
      <c r="C659" s="2"/>
      <c r="F659" s="9"/>
      <c r="G659" s="9"/>
    </row>
    <row r="660" spans="3:6" ht="18">
      <c r="C660" s="11"/>
      <c r="D660" s="36"/>
      <c r="E660" s="36"/>
      <c r="F660" s="36"/>
    </row>
    <row r="661" ht="18">
      <c r="C661" s="2"/>
    </row>
    <row r="662" ht="18">
      <c r="C662" s="2"/>
    </row>
    <row r="663" ht="18">
      <c r="C663" s="2"/>
    </row>
    <row r="664" ht="18">
      <c r="C664" s="2"/>
    </row>
    <row r="665" ht="18">
      <c r="C665" s="2"/>
    </row>
    <row r="666" ht="18">
      <c r="C666" s="2"/>
    </row>
    <row r="667" ht="18">
      <c r="C667" s="2"/>
    </row>
    <row r="668" ht="15">
      <c r="C668" s="4"/>
    </row>
    <row r="669" ht="15">
      <c r="C669" s="4"/>
    </row>
    <row r="670" ht="15">
      <c r="C670" s="4"/>
    </row>
    <row r="671" ht="15">
      <c r="C671" s="4"/>
    </row>
    <row r="672" ht="15">
      <c r="C672" s="4"/>
    </row>
    <row r="673" ht="15">
      <c r="C673" s="4"/>
    </row>
  </sheetData>
  <sheetProtection/>
  <mergeCells count="64">
    <mergeCell ref="A278:A279"/>
    <mergeCell ref="A297:A298"/>
    <mergeCell ref="A224:A225"/>
    <mergeCell ref="A173:A174"/>
    <mergeCell ref="A275:A276"/>
    <mergeCell ref="A221:A222"/>
    <mergeCell ref="A230:A231"/>
    <mergeCell ref="A148:A152"/>
    <mergeCell ref="A359:A361"/>
    <mergeCell ref="A324:A336"/>
    <mergeCell ref="A259:A260"/>
    <mergeCell ref="A282:A292"/>
    <mergeCell ref="A293:A294"/>
    <mergeCell ref="A153:A155"/>
    <mergeCell ref="A165:A166"/>
    <mergeCell ref="A209:A210"/>
    <mergeCell ref="A170:A171"/>
    <mergeCell ref="A24:A30"/>
    <mergeCell ref="A116:A117"/>
    <mergeCell ref="A66:A67"/>
    <mergeCell ref="A204:A206"/>
    <mergeCell ref="A167:A168"/>
    <mergeCell ref="A76:A78"/>
    <mergeCell ref="A124:A125"/>
    <mergeCell ref="A84:A91"/>
    <mergeCell ref="A96:A97"/>
    <mergeCell ref="A140:A142"/>
    <mergeCell ref="C1:F1"/>
    <mergeCell ref="C4:F4"/>
    <mergeCell ref="C6:F6"/>
    <mergeCell ref="A51:A52"/>
    <mergeCell ref="A41:A42"/>
    <mergeCell ref="A44:A46"/>
    <mergeCell ref="C2:F2"/>
    <mergeCell ref="A35:A36"/>
    <mergeCell ref="C3:F3"/>
    <mergeCell ref="A47:A49"/>
    <mergeCell ref="A451:A453"/>
    <mergeCell ref="A481:A483"/>
    <mergeCell ref="A426:A439"/>
    <mergeCell ref="A538:A540"/>
    <mergeCell ref="A498:A501"/>
    <mergeCell ref="A517:A518"/>
    <mergeCell ref="A519:A527"/>
    <mergeCell ref="A581:A583"/>
    <mergeCell ref="A414:A417"/>
    <mergeCell ref="A355:A356"/>
    <mergeCell ref="A408:A409"/>
    <mergeCell ref="A386:A387"/>
    <mergeCell ref="A398:A405"/>
    <mergeCell ref="A366:A369"/>
    <mergeCell ref="A363:A364"/>
    <mergeCell ref="A376:A377"/>
    <mergeCell ref="A557:A559"/>
    <mergeCell ref="A571:A573"/>
    <mergeCell ref="A616:A617"/>
    <mergeCell ref="A503:A510"/>
    <mergeCell ref="A585:A586"/>
    <mergeCell ref="A541:A542"/>
    <mergeCell ref="A549:A556"/>
    <mergeCell ref="A533:A534"/>
    <mergeCell ref="A529:A530"/>
    <mergeCell ref="A606:A608"/>
    <mergeCell ref="A598:A599"/>
  </mergeCells>
  <printOptions/>
  <pageMargins left="0.17" right="0.24" top="0.31" bottom="0.26" header="0.5" footer="0.5"/>
  <pageSetup horizontalDpi="600" verticalDpi="600" orientation="portrait" paperSize="9" scale="75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1:K44"/>
  <sheetViews>
    <sheetView zoomScalePageLayoutView="0" workbookViewId="0" topLeftCell="B19">
      <selection activeCell="A1" sqref="A1"/>
    </sheetView>
  </sheetViews>
  <sheetFormatPr defaultColWidth="9.00390625" defaultRowHeight="12.75"/>
  <cols>
    <col min="1" max="1" width="3.625" style="0" hidden="1" customWidth="1"/>
    <col min="2" max="2" width="12.625" style="0" customWidth="1"/>
    <col min="6" max="6" width="8.00390625" style="0" customWidth="1"/>
    <col min="7" max="8" width="14.125" style="0" bestFit="1" customWidth="1"/>
  </cols>
  <sheetData>
    <row r="1" ht="15">
      <c r="G1" s="4"/>
    </row>
    <row r="3" spans="3:6" ht="18">
      <c r="C3" s="3" t="s">
        <v>605</v>
      </c>
      <c r="D3" s="3" t="s">
        <v>853</v>
      </c>
      <c r="E3" s="2"/>
      <c r="F3" s="2"/>
    </row>
    <row r="4" spans="3:6" ht="18">
      <c r="C4" s="2" t="s">
        <v>855</v>
      </c>
      <c r="D4" s="2"/>
      <c r="E4" s="2"/>
      <c r="F4" s="2"/>
    </row>
    <row r="5" spans="3:6" ht="18">
      <c r="C5" s="2" t="s">
        <v>856</v>
      </c>
      <c r="D5" s="2" t="s">
        <v>1302</v>
      </c>
      <c r="E5" s="2"/>
      <c r="F5" s="2" t="s">
        <v>857</v>
      </c>
    </row>
    <row r="6" spans="3:6" ht="18">
      <c r="C6" s="2"/>
      <c r="D6" s="2"/>
      <c r="E6" s="2"/>
      <c r="F6" s="2"/>
    </row>
    <row r="10" spans="2:9" ht="16.5" customHeight="1" thickBot="1">
      <c r="B10" s="4"/>
      <c r="C10" s="4"/>
      <c r="D10" s="4"/>
      <c r="E10" s="4"/>
      <c r="F10" s="4"/>
      <c r="G10" s="4"/>
      <c r="H10" s="4"/>
      <c r="I10" s="4"/>
    </row>
    <row r="11" spans="2:9" ht="15">
      <c r="B11" s="84" t="s">
        <v>858</v>
      </c>
      <c r="C11" s="85"/>
      <c r="D11" s="85"/>
      <c r="E11" s="85"/>
      <c r="F11" s="85"/>
      <c r="G11" s="84"/>
      <c r="H11" s="84"/>
      <c r="I11" s="4"/>
    </row>
    <row r="12" spans="2:9" ht="15">
      <c r="B12" s="86" t="s">
        <v>859</v>
      </c>
      <c r="C12" s="46"/>
      <c r="D12" s="46" t="s">
        <v>860</v>
      </c>
      <c r="E12" s="46"/>
      <c r="F12" s="46"/>
      <c r="G12" s="86" t="s">
        <v>862</v>
      </c>
      <c r="H12" s="86" t="s">
        <v>863</v>
      </c>
      <c r="I12" s="4"/>
    </row>
    <row r="13" spans="2:9" ht="15">
      <c r="B13" s="86" t="s">
        <v>864</v>
      </c>
      <c r="C13" s="46"/>
      <c r="D13" s="46"/>
      <c r="E13" s="46"/>
      <c r="F13" s="46"/>
      <c r="G13" s="86"/>
      <c r="H13" s="86"/>
      <c r="I13" s="4"/>
    </row>
    <row r="14" spans="2:9" ht="15.75" thickBot="1">
      <c r="B14" s="86"/>
      <c r="C14" s="87"/>
      <c r="D14" s="87"/>
      <c r="E14" s="87"/>
      <c r="F14" s="87"/>
      <c r="G14" s="88"/>
      <c r="H14" s="88"/>
      <c r="I14" s="4"/>
    </row>
    <row r="15" spans="2:9" ht="15">
      <c r="B15" s="86" t="s">
        <v>865</v>
      </c>
      <c r="C15" s="4" t="s">
        <v>866</v>
      </c>
      <c r="D15" s="4"/>
      <c r="E15" s="4"/>
      <c r="F15" s="4"/>
      <c r="G15" s="86"/>
      <c r="H15" s="86"/>
      <c r="I15" s="4"/>
    </row>
    <row r="16" spans="2:9" ht="15">
      <c r="B16" s="86"/>
      <c r="C16" s="4"/>
      <c r="D16" s="4" t="s">
        <v>867</v>
      </c>
      <c r="E16" s="4"/>
      <c r="F16" s="4"/>
      <c r="G16" s="86">
        <v>143667</v>
      </c>
      <c r="H16" s="89">
        <f>раб!D7</f>
        <v>152199.1260000001</v>
      </c>
      <c r="I16" s="4"/>
    </row>
    <row r="17" spans="2:9" ht="15">
      <c r="B17" s="86"/>
      <c r="C17" s="4"/>
      <c r="D17" s="4" t="s">
        <v>868</v>
      </c>
      <c r="E17" s="4"/>
      <c r="F17" s="4"/>
      <c r="G17" s="86"/>
      <c r="H17" s="86"/>
      <c r="I17" s="4"/>
    </row>
    <row r="18" spans="2:9" ht="15">
      <c r="B18" s="86" t="s">
        <v>869</v>
      </c>
      <c r="C18" s="4" t="s">
        <v>870</v>
      </c>
      <c r="D18" s="4"/>
      <c r="E18" s="4"/>
      <c r="F18" s="4"/>
      <c r="G18" s="86">
        <v>45000</v>
      </c>
      <c r="H18" s="89" t="e">
        <f>раб!#REF!</f>
        <v>#REF!</v>
      </c>
      <c r="I18" s="4"/>
    </row>
    <row r="19" spans="2:9" ht="15">
      <c r="B19" s="86" t="s">
        <v>871</v>
      </c>
      <c r="C19" s="4" t="s">
        <v>878</v>
      </c>
      <c r="D19" s="4"/>
      <c r="E19" s="4"/>
      <c r="F19" s="4"/>
      <c r="G19" s="86">
        <v>37880</v>
      </c>
      <c r="H19" s="89" t="e">
        <f>раб!D60+раб!#REF!+раб!#REF!+раб!D306+раб!D303+раб!D182+раб!#REF!</f>
        <v>#REF!</v>
      </c>
      <c r="I19" s="4"/>
    </row>
    <row r="20" spans="2:9" ht="15">
      <c r="B20" s="86" t="s">
        <v>879</v>
      </c>
      <c r="C20" s="4" t="s">
        <v>880</v>
      </c>
      <c r="D20" s="4"/>
      <c r="E20" s="4"/>
      <c r="F20" s="4"/>
      <c r="G20" s="86"/>
      <c r="H20" s="86"/>
      <c r="I20" s="4"/>
    </row>
    <row r="21" spans="2:9" ht="15">
      <c r="B21" s="86"/>
      <c r="C21" s="4" t="s">
        <v>881</v>
      </c>
      <c r="D21" s="4"/>
      <c r="E21" s="4"/>
      <c r="F21" s="4"/>
      <c r="G21" s="86">
        <v>38400</v>
      </c>
      <c r="H21" s="89" t="e">
        <f>раб!#REF!+раб!D302+раб!#REF!</f>
        <v>#REF!</v>
      </c>
      <c r="I21" s="4"/>
    </row>
    <row r="22" spans="2:9" ht="15">
      <c r="B22" s="86" t="s">
        <v>882</v>
      </c>
      <c r="C22" s="4" t="s">
        <v>883</v>
      </c>
      <c r="D22" s="4"/>
      <c r="E22" s="4"/>
      <c r="F22" s="4"/>
      <c r="G22" s="86"/>
      <c r="H22" s="86"/>
      <c r="I22" s="4"/>
    </row>
    <row r="23" spans="2:9" ht="15">
      <c r="B23" s="86"/>
      <c r="C23" s="4" t="s">
        <v>884</v>
      </c>
      <c r="D23" s="4"/>
      <c r="E23" s="4"/>
      <c r="F23" s="4"/>
      <c r="G23" s="86">
        <f>G25+G26+G28+G32+484</f>
        <v>13371</v>
      </c>
      <c r="H23" s="89" t="e">
        <f>раб!#REF!+раб!#REF!+раб!#REF!+раб!#REF!+раб!#REF!+H25+H26+H28+H32</f>
        <v>#REF!</v>
      </c>
      <c r="I23" s="4"/>
    </row>
    <row r="24" spans="2:9" ht="15">
      <c r="B24" s="86"/>
      <c r="C24" s="4"/>
      <c r="D24" s="4" t="s">
        <v>868</v>
      </c>
      <c r="E24" s="4"/>
      <c r="F24" s="4"/>
      <c r="G24" s="86"/>
      <c r="H24" s="86"/>
      <c r="I24" s="4"/>
    </row>
    <row r="25" spans="2:9" ht="15">
      <c r="B25" s="86" t="s">
        <v>885</v>
      </c>
      <c r="C25" s="4" t="s">
        <v>886</v>
      </c>
      <c r="D25" s="4"/>
      <c r="E25" s="4"/>
      <c r="F25" s="4"/>
      <c r="G25" s="86">
        <v>850</v>
      </c>
      <c r="H25" s="89" t="e">
        <f>раб!#REF!</f>
        <v>#REF!</v>
      </c>
      <c r="I25" s="4"/>
    </row>
    <row r="26" spans="2:9" ht="15">
      <c r="B26" s="86" t="s">
        <v>887</v>
      </c>
      <c r="C26" s="4" t="s">
        <v>888</v>
      </c>
      <c r="D26" s="4"/>
      <c r="E26" s="4"/>
      <c r="F26" s="4"/>
      <c r="G26" s="86">
        <v>1700</v>
      </c>
      <c r="H26" s="89" t="e">
        <f>раб!#REF!</f>
        <v>#REF!</v>
      </c>
      <c r="I26" s="4"/>
    </row>
    <row r="27" spans="2:9" ht="15">
      <c r="B27" s="86" t="s">
        <v>889</v>
      </c>
      <c r="C27" s="4" t="s">
        <v>890</v>
      </c>
      <c r="D27" s="4"/>
      <c r="E27" s="4"/>
      <c r="F27" s="4"/>
      <c r="G27" s="86"/>
      <c r="H27" s="86"/>
      <c r="I27" s="4"/>
    </row>
    <row r="28" spans="2:9" ht="15">
      <c r="B28" s="86"/>
      <c r="C28" s="4"/>
      <c r="D28" s="4" t="s">
        <v>891</v>
      </c>
      <c r="E28" s="4"/>
      <c r="F28" s="4"/>
      <c r="G28" s="86">
        <f>2618+G30</f>
        <v>2903</v>
      </c>
      <c r="H28" s="89" t="e">
        <f>раб!#REF!+раб!#REF!+раб!#REF!+раб!D153+раб!#REF!+раб!#REF!+раб!#REF!+раб!#REF!+раб!D411+раб!#REF!+раб!#REF!+раб!#REF!+раб!D315+раб!#REF!+раб!#REF!+H30+'Л6'!D162+раб!#REF!+раб!#REF!+раб!D412+раб!D417+раб!#REF!+раб!#REF!</f>
        <v>#REF!</v>
      </c>
      <c r="I28" s="4"/>
    </row>
    <row r="29" spans="2:9" ht="15">
      <c r="B29" s="86" t="s">
        <v>889</v>
      </c>
      <c r="C29" s="4" t="s">
        <v>892</v>
      </c>
      <c r="D29" s="4"/>
      <c r="E29" s="4"/>
      <c r="F29" s="4"/>
      <c r="G29" s="86"/>
      <c r="H29" s="86"/>
      <c r="I29" s="4"/>
    </row>
    <row r="30" spans="2:9" ht="15">
      <c r="B30" s="86"/>
      <c r="C30" s="4" t="s">
        <v>893</v>
      </c>
      <c r="D30" s="4"/>
      <c r="E30" s="4"/>
      <c r="F30" s="4"/>
      <c r="G30" s="86">
        <v>285</v>
      </c>
      <c r="H30" s="89" t="e">
        <f>раб!#REF!+раб!D307+раб!#REF!</f>
        <v>#REF!</v>
      </c>
      <c r="I30" s="4"/>
    </row>
    <row r="31" spans="2:9" ht="15">
      <c r="B31" s="86" t="s">
        <v>894</v>
      </c>
      <c r="C31" s="4" t="s">
        <v>895</v>
      </c>
      <c r="D31" s="4"/>
      <c r="E31" s="4"/>
      <c r="F31" s="4"/>
      <c r="G31" s="86"/>
      <c r="H31" s="86"/>
      <c r="I31" s="4"/>
    </row>
    <row r="32" spans="2:9" ht="15">
      <c r="B32" s="86"/>
      <c r="C32" s="4" t="s">
        <v>896</v>
      </c>
      <c r="D32" s="4"/>
      <c r="E32" s="4"/>
      <c r="F32" s="4"/>
      <c r="G32" s="89">
        <f>G33+G34+G35</f>
        <v>7434</v>
      </c>
      <c r="H32" s="89" t="e">
        <f>H33+H34+H35</f>
        <v>#REF!</v>
      </c>
      <c r="I32" s="4"/>
    </row>
    <row r="33" spans="2:9" ht="15">
      <c r="B33" s="86" t="s">
        <v>897</v>
      </c>
      <c r="C33" s="4" t="s">
        <v>898</v>
      </c>
      <c r="D33" s="4"/>
      <c r="E33" s="4"/>
      <c r="F33" s="4"/>
      <c r="G33" s="86">
        <v>3016</v>
      </c>
      <c r="H33" s="89" t="e">
        <f>раб!#REF!+раб!D104+раб!D107+раб!D106+раб!D110+раб!D140+раб!F139+раб!#REF!+раб!D178+раб!#REF!+раб!D175+раб!D176+раб!#REF!+раб!D189+раб!D248+раб!D244+раб!#REF!+раб!F346+раб!F470+раб!D472+раб!#REF!+раб!#REF!+раб!#REF!+раб!#REF!+раб!#REF!+раб!#REF!+раб!#REF!+раб!#REF!+раб!D165+раб!#REF!+раб!#REF!+раб!D408+раб!#REF!+раб!#REF!+раб!D413+раб!#REF!+раб!D502+раб!#REF!+раб!#REF!+раб!#REF!+раб!D229+раб!#REF!+раб!#REF!+раб!#REF!+раб!D234+раб!#REF!+раб!#REF!+раб!#REF!</f>
        <v>#REF!</v>
      </c>
      <c r="I33" s="4"/>
    </row>
    <row r="34" spans="2:9" ht="15">
      <c r="B34" s="86"/>
      <c r="C34" s="4" t="s">
        <v>899</v>
      </c>
      <c r="D34" s="4"/>
      <c r="E34" s="4"/>
      <c r="F34" s="4"/>
      <c r="G34" s="86">
        <v>4418</v>
      </c>
      <c r="H34" s="89">
        <f>раб!F639</f>
        <v>7921.296999999999</v>
      </c>
      <c r="I34" s="4"/>
    </row>
    <row r="35" spans="2:9" ht="15">
      <c r="B35" s="86"/>
      <c r="C35" s="46" t="s">
        <v>900</v>
      </c>
      <c r="D35" s="46"/>
      <c r="E35" s="46"/>
      <c r="F35" s="46"/>
      <c r="G35" s="86">
        <v>0</v>
      </c>
      <c r="H35" s="89">
        <f>раб!D144+раб!D191+раб!D252+раб!D350+раб!D474+раб!D635</f>
        <v>10.104</v>
      </c>
      <c r="I35" s="4"/>
    </row>
    <row r="36" spans="2:9" ht="15.75" thickBot="1">
      <c r="B36" s="88"/>
      <c r="C36" s="87"/>
      <c r="D36" s="87"/>
      <c r="E36" s="87"/>
      <c r="F36" s="87"/>
      <c r="G36" s="88"/>
      <c r="H36" s="88"/>
      <c r="I36" s="4"/>
    </row>
    <row r="37" spans="2:9" ht="15">
      <c r="B37" s="4"/>
      <c r="C37" s="4"/>
      <c r="D37" s="4"/>
      <c r="E37" s="4"/>
      <c r="F37" s="4"/>
      <c r="G37" s="4"/>
      <c r="H37" s="4"/>
      <c r="I37" s="4"/>
    </row>
    <row r="38" spans="2:9" ht="15">
      <c r="B38" s="4"/>
      <c r="C38" s="4" t="s">
        <v>901</v>
      </c>
      <c r="D38" s="4" t="s">
        <v>902</v>
      </c>
      <c r="E38" s="4"/>
      <c r="F38" s="4" t="s">
        <v>857</v>
      </c>
      <c r="G38" s="4"/>
      <c r="H38" s="4"/>
      <c r="I38" s="4"/>
    </row>
    <row r="39" spans="2:9" ht="15">
      <c r="B39" s="4"/>
      <c r="C39" s="4"/>
      <c r="D39" s="4"/>
      <c r="E39" s="4"/>
      <c r="F39" s="4"/>
      <c r="G39" s="4"/>
      <c r="H39" s="4"/>
      <c r="I39" s="4"/>
    </row>
    <row r="40" spans="2:9" ht="15">
      <c r="B40" s="4"/>
      <c r="C40" s="4"/>
      <c r="D40" s="4"/>
      <c r="E40" s="4"/>
      <c r="F40" s="4"/>
      <c r="G40" s="4"/>
      <c r="H40" s="4"/>
      <c r="I40" s="4"/>
    </row>
    <row r="41" spans="2:11" ht="18">
      <c r="B41" s="4" t="s">
        <v>905</v>
      </c>
      <c r="C41" s="2"/>
      <c r="D41" s="2"/>
      <c r="E41" s="2"/>
      <c r="F41" s="2"/>
      <c r="G41" s="2"/>
      <c r="H41" s="2"/>
      <c r="I41" s="2"/>
      <c r="J41" s="2"/>
      <c r="K41" s="2"/>
    </row>
    <row r="42" spans="2:9" ht="15">
      <c r="B42" s="4"/>
      <c r="C42" s="4"/>
      <c r="D42" s="4"/>
      <c r="E42" s="4"/>
      <c r="F42" s="4"/>
      <c r="G42" s="4"/>
      <c r="H42" s="4"/>
      <c r="I42" s="4"/>
    </row>
    <row r="43" spans="2:9" ht="15">
      <c r="B43" s="4"/>
      <c r="C43" s="4"/>
      <c r="D43" s="4"/>
      <c r="E43" s="4"/>
      <c r="F43" s="4"/>
      <c r="G43" s="4"/>
      <c r="H43" s="4"/>
      <c r="I43" s="4"/>
    </row>
    <row r="44" spans="2:9" ht="15">
      <c r="B44" s="4"/>
      <c r="C44" s="4"/>
      <c r="D44" s="4"/>
      <c r="E44" s="4"/>
      <c r="F44" s="4"/>
      <c r="G44" s="4"/>
      <c r="H44" s="4"/>
      <c r="I44" s="4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4:C2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9.125" style="0" customWidth="1"/>
    <col min="2" max="2" width="22.75390625" style="0" customWidth="1"/>
    <col min="3" max="3" width="13.00390625" style="0" customWidth="1"/>
  </cols>
  <sheetData>
    <row r="4" spans="1:2" ht="12.75">
      <c r="A4" t="s">
        <v>832</v>
      </c>
      <c r="B4">
        <v>95050.024</v>
      </c>
    </row>
    <row r="5" spans="1:2" ht="12.75">
      <c r="A5" t="s">
        <v>907</v>
      </c>
      <c r="B5">
        <v>191.024</v>
      </c>
    </row>
    <row r="6" spans="1:2" ht="12.75">
      <c r="A6" t="s">
        <v>908</v>
      </c>
      <c r="B6">
        <v>541</v>
      </c>
    </row>
    <row r="7" spans="1:3" ht="12.75">
      <c r="A7" t="s">
        <v>847</v>
      </c>
      <c r="B7">
        <v>526</v>
      </c>
      <c r="C7">
        <f>SUM(B4:B7)-B5</f>
        <v>96117.024</v>
      </c>
    </row>
    <row r="8" spans="1:2" ht="12.75">
      <c r="A8" t="s">
        <v>804</v>
      </c>
      <c r="B8">
        <v>1824</v>
      </c>
    </row>
    <row r="9" spans="1:2" ht="12.75">
      <c r="A9" t="s">
        <v>909</v>
      </c>
      <c r="B9">
        <v>34024</v>
      </c>
    </row>
    <row r="10" spans="1:3" ht="12.75">
      <c r="A10" t="s">
        <v>922</v>
      </c>
      <c r="B10">
        <v>0</v>
      </c>
      <c r="C10">
        <f>SUM(B9:B10)</f>
        <v>34024</v>
      </c>
    </row>
    <row r="11" spans="1:2" ht="12.75">
      <c r="A11" t="s">
        <v>810</v>
      </c>
      <c r="B11">
        <v>11933</v>
      </c>
    </row>
    <row r="12" spans="1:2" ht="12.75">
      <c r="A12" t="s">
        <v>910</v>
      </c>
      <c r="B12">
        <v>0</v>
      </c>
    </row>
    <row r="13" spans="1:2" ht="12.75">
      <c r="A13" t="s">
        <v>911</v>
      </c>
      <c r="B13">
        <v>271</v>
      </c>
    </row>
    <row r="14" spans="1:2" ht="12.75">
      <c r="A14" t="s">
        <v>617</v>
      </c>
      <c r="B14">
        <v>2395</v>
      </c>
    </row>
    <row r="15" spans="1:2" ht="12.75">
      <c r="A15" t="s">
        <v>912</v>
      </c>
      <c r="B15">
        <v>91</v>
      </c>
    </row>
    <row r="16" spans="1:2" ht="12.75">
      <c r="A16" t="s">
        <v>913</v>
      </c>
      <c r="B16">
        <v>104</v>
      </c>
    </row>
    <row r="17" spans="1:2" ht="12.75">
      <c r="A17" t="s">
        <v>1053</v>
      </c>
      <c r="B17">
        <v>98</v>
      </c>
    </row>
    <row r="18" spans="1:2" ht="12.75">
      <c r="A18" t="s">
        <v>1052</v>
      </c>
      <c r="B18">
        <v>160</v>
      </c>
    </row>
    <row r="20" ht="12.75">
      <c r="B20">
        <f>SUM(B4:B18)-B5</f>
        <v>147017.024</v>
      </c>
    </row>
    <row r="22" ht="12.75">
      <c r="B22">
        <v>0</v>
      </c>
    </row>
    <row r="24" ht="12.75">
      <c r="A24" t="s">
        <v>987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3"/>
  <sheetViews>
    <sheetView tabSelected="1" zoomScalePageLayoutView="0" workbookViewId="0" topLeftCell="A1">
      <selection activeCell="C62" sqref="C62"/>
    </sheetView>
  </sheetViews>
  <sheetFormatPr defaultColWidth="32.25390625" defaultRowHeight="12.75"/>
  <cols>
    <col min="1" max="1" width="6.125" style="367" customWidth="1"/>
    <col min="2" max="2" width="23.125" style="367" customWidth="1"/>
    <col min="3" max="3" width="43.125" style="367" customWidth="1"/>
    <col min="4" max="4" width="22.375" style="368" customWidth="1"/>
    <col min="5" max="5" width="30.625" style="367" customWidth="1"/>
    <col min="6" max="6" width="32.25390625" style="367" customWidth="1"/>
    <col min="7" max="7" width="58.125" style="367" customWidth="1"/>
    <col min="8" max="16384" width="32.25390625" style="367" customWidth="1"/>
  </cols>
  <sheetData>
    <row r="1" ht="15">
      <c r="E1" s="369" t="s">
        <v>1475</v>
      </c>
    </row>
    <row r="2" spans="1:5" ht="15" customHeight="1">
      <c r="A2" s="532" t="s">
        <v>1478</v>
      </c>
      <c r="B2" s="532"/>
      <c r="C2" s="532"/>
      <c r="D2" s="532"/>
      <c r="E2" s="532"/>
    </row>
    <row r="3" spans="1:5" ht="36" customHeight="1" thickBot="1">
      <c r="A3" s="533" t="s">
        <v>1640</v>
      </c>
      <c r="B3" s="533"/>
      <c r="C3" s="533"/>
      <c r="D3" s="533"/>
      <c r="E3" s="533"/>
    </row>
    <row r="4" spans="1:7" ht="15">
      <c r="A4" s="512" t="s">
        <v>1477</v>
      </c>
      <c r="B4" s="520" t="s">
        <v>1412</v>
      </c>
      <c r="C4" s="520" t="s">
        <v>1411</v>
      </c>
      <c r="D4" s="520" t="s">
        <v>1626</v>
      </c>
      <c r="E4" s="527" t="s">
        <v>1637</v>
      </c>
      <c r="G4" s="373"/>
    </row>
    <row r="5" spans="1:5" ht="15.75" thickBot="1">
      <c r="A5" s="513"/>
      <c r="B5" s="521"/>
      <c r="C5" s="526"/>
      <c r="D5" s="526"/>
      <c r="E5" s="528"/>
    </row>
    <row r="6" spans="1:5" ht="15.75" customHeight="1" thickBot="1">
      <c r="A6" s="371">
        <v>1</v>
      </c>
      <c r="B6" s="371">
        <v>2</v>
      </c>
      <c r="C6" s="370">
        <v>3</v>
      </c>
      <c r="D6" s="370">
        <v>4</v>
      </c>
      <c r="E6" s="372">
        <v>5</v>
      </c>
    </row>
    <row r="7" spans="1:5" ht="21" thickBot="1">
      <c r="A7" s="522" t="s">
        <v>1476</v>
      </c>
      <c r="B7" s="523"/>
      <c r="C7" s="524"/>
      <c r="D7" s="523"/>
      <c r="E7" s="525"/>
    </row>
    <row r="8" spans="1:5" ht="15" customHeight="1">
      <c r="A8" s="536">
        <v>1</v>
      </c>
      <c r="B8" s="501" t="s">
        <v>1455</v>
      </c>
      <c r="C8" s="385" t="s">
        <v>1562</v>
      </c>
      <c r="D8" s="492" t="s">
        <v>1627</v>
      </c>
      <c r="E8" s="518" t="s">
        <v>1639</v>
      </c>
    </row>
    <row r="9" spans="1:5" ht="15" customHeight="1">
      <c r="A9" s="537"/>
      <c r="B9" s="506"/>
      <c r="C9" s="386" t="s">
        <v>1424</v>
      </c>
      <c r="D9" s="493"/>
      <c r="E9" s="510"/>
    </row>
    <row r="10" spans="1:5" ht="15" customHeight="1">
      <c r="A10" s="538"/>
      <c r="B10" s="502"/>
      <c r="C10" s="386" t="s">
        <v>1425</v>
      </c>
      <c r="D10" s="493"/>
      <c r="E10" s="519"/>
    </row>
    <row r="11" spans="1:5" ht="15.75" customHeight="1">
      <c r="A11" s="538"/>
      <c r="B11" s="502"/>
      <c r="C11" s="386" t="s">
        <v>1428</v>
      </c>
      <c r="D11" s="493"/>
      <c r="E11" s="519"/>
    </row>
    <row r="12" spans="1:5" ht="15.75" customHeight="1" thickBot="1">
      <c r="A12" s="538"/>
      <c r="B12" s="502"/>
      <c r="C12" s="387" t="s">
        <v>1456</v>
      </c>
      <c r="D12" s="493"/>
      <c r="E12" s="519"/>
    </row>
    <row r="13" spans="1:5" ht="15" customHeight="1">
      <c r="A13" s="514">
        <v>2</v>
      </c>
      <c r="B13" s="501" t="s">
        <v>1457</v>
      </c>
      <c r="C13" s="385" t="s">
        <v>1426</v>
      </c>
      <c r="D13" s="492" t="s">
        <v>1628</v>
      </c>
      <c r="E13" s="518" t="s">
        <v>1639</v>
      </c>
    </row>
    <row r="14" spans="1:5" ht="15.75" customHeight="1" thickBot="1">
      <c r="A14" s="515"/>
      <c r="B14" s="502"/>
      <c r="C14" s="387" t="s">
        <v>1427</v>
      </c>
      <c r="D14" s="493"/>
      <c r="E14" s="519"/>
    </row>
    <row r="15" spans="1:5" ht="15.75" customHeight="1">
      <c r="A15" s="489">
        <v>3</v>
      </c>
      <c r="B15" s="529" t="s">
        <v>1613</v>
      </c>
      <c r="C15" s="388" t="s">
        <v>1441</v>
      </c>
      <c r="D15" s="492" t="s">
        <v>1629</v>
      </c>
      <c r="E15" s="495" t="s">
        <v>1639</v>
      </c>
    </row>
    <row r="16" spans="1:5" ht="15.75" customHeight="1">
      <c r="A16" s="490"/>
      <c r="B16" s="530"/>
      <c r="C16" s="389" t="s">
        <v>1447</v>
      </c>
      <c r="D16" s="493"/>
      <c r="E16" s="496"/>
    </row>
    <row r="17" spans="1:5" ht="15.75" customHeight="1" thickBot="1">
      <c r="A17" s="491"/>
      <c r="B17" s="531"/>
      <c r="C17" s="390" t="s">
        <v>1448</v>
      </c>
      <c r="D17" s="494"/>
      <c r="E17" s="497"/>
    </row>
    <row r="18" spans="1:5" ht="15" customHeight="1">
      <c r="A18" s="514">
        <v>4</v>
      </c>
      <c r="B18" s="501" t="s">
        <v>1458</v>
      </c>
      <c r="C18" s="391" t="s">
        <v>1416</v>
      </c>
      <c r="D18" s="516" t="s">
        <v>1630</v>
      </c>
      <c r="E18" s="518" t="s">
        <v>1639</v>
      </c>
    </row>
    <row r="19" spans="1:5" ht="15" customHeight="1">
      <c r="A19" s="515"/>
      <c r="B19" s="502"/>
      <c r="C19" s="392" t="s">
        <v>1415</v>
      </c>
      <c r="D19" s="517"/>
      <c r="E19" s="519"/>
    </row>
    <row r="20" spans="1:5" ht="15" customHeight="1">
      <c r="A20" s="515"/>
      <c r="B20" s="502"/>
      <c r="C20" s="393" t="s">
        <v>1414</v>
      </c>
      <c r="D20" s="517"/>
      <c r="E20" s="519"/>
    </row>
    <row r="21" spans="1:5" ht="15.75" customHeight="1">
      <c r="A21" s="515"/>
      <c r="B21" s="502"/>
      <c r="C21" s="386" t="s">
        <v>1413</v>
      </c>
      <c r="D21" s="517"/>
      <c r="E21" s="519"/>
    </row>
    <row r="22" spans="1:5" ht="15.75" customHeight="1" thickBot="1">
      <c r="A22" s="534"/>
      <c r="B22" s="503"/>
      <c r="C22" s="394" t="s">
        <v>1417</v>
      </c>
      <c r="D22" s="539"/>
      <c r="E22" s="535"/>
    </row>
    <row r="23" spans="1:5" ht="15.75" customHeight="1">
      <c r="A23" s="514">
        <v>5</v>
      </c>
      <c r="B23" s="501" t="s">
        <v>1460</v>
      </c>
      <c r="C23" s="391" t="s">
        <v>1418</v>
      </c>
      <c r="D23" s="516" t="s">
        <v>1631</v>
      </c>
      <c r="E23" s="518" t="s">
        <v>1639</v>
      </c>
    </row>
    <row r="24" spans="1:5" ht="15.75" customHeight="1">
      <c r="A24" s="515"/>
      <c r="B24" s="502"/>
      <c r="C24" s="392" t="s">
        <v>1419</v>
      </c>
      <c r="D24" s="517"/>
      <c r="E24" s="519"/>
    </row>
    <row r="25" spans="1:5" ht="15" customHeight="1">
      <c r="A25" s="515"/>
      <c r="B25" s="502"/>
      <c r="C25" s="392" t="s">
        <v>1420</v>
      </c>
      <c r="D25" s="517"/>
      <c r="E25" s="519"/>
    </row>
    <row r="26" spans="1:5" ht="15.75" customHeight="1">
      <c r="A26" s="515"/>
      <c r="B26" s="502"/>
      <c r="C26" s="392" t="s">
        <v>1421</v>
      </c>
      <c r="D26" s="517"/>
      <c r="E26" s="519"/>
    </row>
    <row r="27" spans="1:5" ht="15" customHeight="1">
      <c r="A27" s="515"/>
      <c r="B27" s="502"/>
      <c r="C27" s="392" t="s">
        <v>1422</v>
      </c>
      <c r="D27" s="517"/>
      <c r="E27" s="519"/>
    </row>
    <row r="28" spans="1:5" ht="15.75" customHeight="1" thickBot="1">
      <c r="A28" s="515"/>
      <c r="B28" s="502"/>
      <c r="C28" s="394" t="s">
        <v>1423</v>
      </c>
      <c r="D28" s="517"/>
      <c r="E28" s="519"/>
    </row>
    <row r="29" spans="1:5" ht="15" customHeight="1">
      <c r="A29" s="514">
        <v>6</v>
      </c>
      <c r="B29" s="501" t="s">
        <v>1459</v>
      </c>
      <c r="C29" s="385" t="s">
        <v>1423</v>
      </c>
      <c r="D29" s="516" t="s">
        <v>1632</v>
      </c>
      <c r="E29" s="518" t="s">
        <v>1639</v>
      </c>
    </row>
    <row r="30" spans="1:5" ht="15" customHeight="1">
      <c r="A30" s="515"/>
      <c r="B30" s="502"/>
      <c r="C30" s="386" t="s">
        <v>1461</v>
      </c>
      <c r="D30" s="517"/>
      <c r="E30" s="519"/>
    </row>
    <row r="31" spans="1:5" ht="15.75" customHeight="1">
      <c r="A31" s="515"/>
      <c r="B31" s="502"/>
      <c r="C31" s="386" t="s">
        <v>1462</v>
      </c>
      <c r="D31" s="517"/>
      <c r="E31" s="519"/>
    </row>
    <row r="32" spans="1:5" ht="15.75" customHeight="1">
      <c r="A32" s="515"/>
      <c r="B32" s="502"/>
      <c r="C32" s="395" t="s">
        <v>1577</v>
      </c>
      <c r="D32" s="517"/>
      <c r="E32" s="519"/>
    </row>
    <row r="33" spans="1:5" ht="15.75" customHeight="1">
      <c r="A33" s="515"/>
      <c r="B33" s="502"/>
      <c r="C33" s="395" t="s">
        <v>1578</v>
      </c>
      <c r="D33" s="517"/>
      <c r="E33" s="519"/>
    </row>
    <row r="34" spans="1:5" ht="15.75" customHeight="1" thickBot="1">
      <c r="A34" s="515"/>
      <c r="B34" s="502"/>
      <c r="C34" s="387" t="s">
        <v>1463</v>
      </c>
      <c r="D34" s="517"/>
      <c r="E34" s="519"/>
    </row>
    <row r="35" spans="1:5" ht="29.25" thickBot="1">
      <c r="A35" s="375">
        <v>7</v>
      </c>
      <c r="B35" s="376" t="s">
        <v>1464</v>
      </c>
      <c r="C35" s="396" t="s">
        <v>1465</v>
      </c>
      <c r="D35" s="377" t="s">
        <v>1633</v>
      </c>
      <c r="E35" s="378" t="s">
        <v>1639</v>
      </c>
    </row>
    <row r="36" spans="1:5" ht="29.25" thickBot="1">
      <c r="A36" s="375">
        <v>8</v>
      </c>
      <c r="B36" s="376" t="s">
        <v>1464</v>
      </c>
      <c r="C36" s="396" t="s">
        <v>1465</v>
      </c>
      <c r="D36" s="377" t="s">
        <v>1634</v>
      </c>
      <c r="E36" s="378" t="s">
        <v>1639</v>
      </c>
    </row>
    <row r="37" spans="1:5" ht="29.25" thickBot="1">
      <c r="A37" s="380">
        <v>9</v>
      </c>
      <c r="B37" s="382" t="s">
        <v>1464</v>
      </c>
      <c r="C37" s="396" t="s">
        <v>1465</v>
      </c>
      <c r="D37" s="379" t="s">
        <v>1635</v>
      </c>
      <c r="E37" s="381" t="s">
        <v>1639</v>
      </c>
    </row>
    <row r="38" spans="1:5" ht="15" customHeight="1">
      <c r="A38" s="489">
        <v>10</v>
      </c>
      <c r="B38" s="498" t="s">
        <v>1464</v>
      </c>
      <c r="C38" s="385" t="s">
        <v>1451</v>
      </c>
      <c r="D38" s="492" t="s">
        <v>1636</v>
      </c>
      <c r="E38" s="495" t="s">
        <v>1639</v>
      </c>
    </row>
    <row r="39" spans="1:5" ht="15" customHeight="1">
      <c r="A39" s="490"/>
      <c r="B39" s="499"/>
      <c r="C39" s="386" t="s">
        <v>1450</v>
      </c>
      <c r="D39" s="493"/>
      <c r="E39" s="496"/>
    </row>
    <row r="40" spans="1:5" ht="15" customHeight="1">
      <c r="A40" s="490"/>
      <c r="B40" s="499"/>
      <c r="C40" s="386" t="s">
        <v>1449</v>
      </c>
      <c r="D40" s="493"/>
      <c r="E40" s="496"/>
    </row>
    <row r="41" spans="1:5" ht="15" customHeight="1">
      <c r="A41" s="490"/>
      <c r="B41" s="499"/>
      <c r="C41" s="397" t="s">
        <v>1452</v>
      </c>
      <c r="D41" s="493"/>
      <c r="E41" s="496"/>
    </row>
    <row r="42" spans="1:5" ht="15" customHeight="1">
      <c r="A42" s="490"/>
      <c r="B42" s="499"/>
      <c r="C42" s="386" t="s">
        <v>1453</v>
      </c>
      <c r="D42" s="493"/>
      <c r="E42" s="496"/>
    </row>
    <row r="43" spans="1:5" ht="15.75" customHeight="1">
      <c r="A43" s="490"/>
      <c r="B43" s="499"/>
      <c r="C43" s="397" t="s">
        <v>1432</v>
      </c>
      <c r="D43" s="493"/>
      <c r="E43" s="496"/>
    </row>
    <row r="44" spans="1:5" ht="15.75">
      <c r="A44" s="490"/>
      <c r="B44" s="499"/>
      <c r="C44" s="398" t="s">
        <v>1597</v>
      </c>
      <c r="D44" s="493"/>
      <c r="E44" s="496"/>
    </row>
    <row r="45" spans="1:5" ht="15" customHeight="1">
      <c r="A45" s="490"/>
      <c r="B45" s="499"/>
      <c r="C45" s="386" t="s">
        <v>1433</v>
      </c>
      <c r="D45" s="493"/>
      <c r="E45" s="496"/>
    </row>
    <row r="46" spans="1:5" ht="15" customHeight="1">
      <c r="A46" s="490"/>
      <c r="B46" s="499"/>
      <c r="C46" s="386" t="s">
        <v>1466</v>
      </c>
      <c r="D46" s="493"/>
      <c r="E46" s="496"/>
    </row>
    <row r="47" spans="1:5" ht="15.75" customHeight="1">
      <c r="A47" s="490"/>
      <c r="B47" s="499"/>
      <c r="C47" s="386" t="s">
        <v>1430</v>
      </c>
      <c r="D47" s="493"/>
      <c r="E47" s="496"/>
    </row>
    <row r="48" spans="1:5" ht="15.75">
      <c r="A48" s="490"/>
      <c r="B48" s="499"/>
      <c r="C48" s="395" t="s">
        <v>1454</v>
      </c>
      <c r="D48" s="493"/>
      <c r="E48" s="496"/>
    </row>
    <row r="49" spans="1:5" ht="15.75" customHeight="1" thickBot="1">
      <c r="A49" s="491"/>
      <c r="B49" s="500"/>
      <c r="C49" s="387" t="s">
        <v>1429</v>
      </c>
      <c r="D49" s="494"/>
      <c r="E49" s="497"/>
    </row>
    <row r="50" spans="1:5" ht="15" customHeight="1">
      <c r="A50" s="489">
        <v>11</v>
      </c>
      <c r="B50" s="498" t="s">
        <v>1538</v>
      </c>
      <c r="C50" s="385" t="s">
        <v>1431</v>
      </c>
      <c r="D50" s="492" t="s">
        <v>1638</v>
      </c>
      <c r="E50" s="495" t="s">
        <v>1639</v>
      </c>
    </row>
    <row r="51" spans="1:5" ht="15" customHeight="1">
      <c r="A51" s="490"/>
      <c r="B51" s="499"/>
      <c r="C51" s="386" t="s">
        <v>1434</v>
      </c>
      <c r="D51" s="493"/>
      <c r="E51" s="496"/>
    </row>
    <row r="52" spans="1:5" ht="15.75" customHeight="1">
      <c r="A52" s="490"/>
      <c r="B52" s="499"/>
      <c r="C52" s="386" t="s">
        <v>1435</v>
      </c>
      <c r="D52" s="493"/>
      <c r="E52" s="496"/>
    </row>
    <row r="53" spans="1:5" ht="15.75" customHeight="1">
      <c r="A53" s="490"/>
      <c r="B53" s="499"/>
      <c r="C53" s="386" t="s">
        <v>1436</v>
      </c>
      <c r="D53" s="493"/>
      <c r="E53" s="496"/>
    </row>
    <row r="54" spans="1:5" ht="15.75" customHeight="1">
      <c r="A54" s="490"/>
      <c r="B54" s="499"/>
      <c r="C54" s="395" t="s">
        <v>1467</v>
      </c>
      <c r="D54" s="493"/>
      <c r="E54" s="496"/>
    </row>
    <row r="55" spans="1:5" ht="15.75" customHeight="1">
      <c r="A55" s="490"/>
      <c r="B55" s="499"/>
      <c r="C55" s="395" t="s">
        <v>1606</v>
      </c>
      <c r="D55" s="493"/>
      <c r="E55" s="496"/>
    </row>
    <row r="56" spans="1:5" ht="15.75" customHeight="1">
      <c r="A56" s="490"/>
      <c r="B56" s="499"/>
      <c r="C56" s="395" t="s">
        <v>1605</v>
      </c>
      <c r="D56" s="493"/>
      <c r="E56" s="496"/>
    </row>
    <row r="57" spans="1:5" ht="15" customHeight="1">
      <c r="A57" s="490"/>
      <c r="B57" s="499"/>
      <c r="C57" s="395" t="s">
        <v>1468</v>
      </c>
      <c r="D57" s="493"/>
      <c r="E57" s="496"/>
    </row>
    <row r="58" spans="1:5" ht="15" customHeight="1">
      <c r="A58" s="490"/>
      <c r="B58" s="499"/>
      <c r="C58" s="395" t="s">
        <v>1469</v>
      </c>
      <c r="D58" s="493"/>
      <c r="E58" s="496"/>
    </row>
    <row r="59" spans="1:5" ht="15.75" customHeight="1">
      <c r="A59" s="490"/>
      <c r="B59" s="499"/>
      <c r="C59" s="395" t="s">
        <v>1470</v>
      </c>
      <c r="D59" s="493"/>
      <c r="E59" s="496"/>
    </row>
    <row r="60" spans="1:5" ht="15.75">
      <c r="A60" s="490"/>
      <c r="B60" s="499"/>
      <c r="C60" s="395" t="s">
        <v>1471</v>
      </c>
      <c r="D60" s="493"/>
      <c r="E60" s="496"/>
    </row>
    <row r="61" spans="1:5" ht="15.75">
      <c r="A61" s="490"/>
      <c r="B61" s="499"/>
      <c r="C61" s="395" t="s">
        <v>1437</v>
      </c>
      <c r="D61" s="493"/>
      <c r="E61" s="496"/>
    </row>
    <row r="62" spans="1:5" ht="15.75">
      <c r="A62" s="490"/>
      <c r="B62" s="499"/>
      <c r="C62" s="395" t="s">
        <v>1603</v>
      </c>
      <c r="D62" s="493"/>
      <c r="E62" s="496"/>
    </row>
    <row r="63" spans="1:5" ht="15.75">
      <c r="A63" s="490"/>
      <c r="B63" s="499"/>
      <c r="C63" s="395" t="s">
        <v>1438</v>
      </c>
      <c r="D63" s="493"/>
      <c r="E63" s="496"/>
    </row>
    <row r="64" spans="1:5" ht="15" customHeight="1">
      <c r="A64" s="490"/>
      <c r="B64" s="499"/>
      <c r="C64" s="395" t="s">
        <v>1442</v>
      </c>
      <c r="D64" s="493"/>
      <c r="E64" s="496"/>
    </row>
    <row r="65" spans="1:5" ht="15" customHeight="1">
      <c r="A65" s="490"/>
      <c r="B65" s="499"/>
      <c r="C65" s="386" t="s">
        <v>1440</v>
      </c>
      <c r="D65" s="493"/>
      <c r="E65" s="496"/>
    </row>
    <row r="66" spans="1:5" ht="15.75" customHeight="1">
      <c r="A66" s="490"/>
      <c r="B66" s="499"/>
      <c r="C66" s="395" t="s">
        <v>1439</v>
      </c>
      <c r="D66" s="493"/>
      <c r="E66" s="496"/>
    </row>
    <row r="67" spans="1:5" ht="15.75">
      <c r="A67" s="490"/>
      <c r="B67" s="499"/>
      <c r="C67" s="395" t="s">
        <v>1446</v>
      </c>
      <c r="D67" s="493"/>
      <c r="E67" s="496"/>
    </row>
    <row r="68" spans="1:5" ht="15.75">
      <c r="A68" s="490"/>
      <c r="B68" s="499"/>
      <c r="C68" s="395" t="s">
        <v>1444</v>
      </c>
      <c r="D68" s="493"/>
      <c r="E68" s="496"/>
    </row>
    <row r="69" spans="1:5" ht="15" customHeight="1">
      <c r="A69" s="490"/>
      <c r="B69" s="499"/>
      <c r="C69" s="395" t="s">
        <v>1445</v>
      </c>
      <c r="D69" s="493"/>
      <c r="E69" s="496"/>
    </row>
    <row r="70" spans="1:5" ht="15" customHeight="1">
      <c r="A70" s="490"/>
      <c r="B70" s="499"/>
      <c r="C70" s="395" t="s">
        <v>1607</v>
      </c>
      <c r="D70" s="493"/>
      <c r="E70" s="496"/>
    </row>
    <row r="71" spans="1:5" ht="15.75" customHeight="1" thickBot="1">
      <c r="A71" s="491"/>
      <c r="B71" s="500"/>
      <c r="C71" s="399" t="s">
        <v>1443</v>
      </c>
      <c r="D71" s="494"/>
      <c r="E71" s="497"/>
    </row>
    <row r="72" spans="1:5" ht="15" customHeight="1">
      <c r="A72" s="504">
        <v>12</v>
      </c>
      <c r="B72" s="506" t="s">
        <v>1474</v>
      </c>
      <c r="C72" s="384" t="s">
        <v>1472</v>
      </c>
      <c r="D72" s="508" t="s">
        <v>1638</v>
      </c>
      <c r="E72" s="510" t="s">
        <v>1639</v>
      </c>
    </row>
    <row r="73" spans="1:5" ht="15.75" customHeight="1" thickBot="1">
      <c r="A73" s="505"/>
      <c r="B73" s="507"/>
      <c r="C73" s="383" t="s">
        <v>1473</v>
      </c>
      <c r="D73" s="509"/>
      <c r="E73" s="511"/>
    </row>
  </sheetData>
  <sheetProtection/>
  <mergeCells count="44">
    <mergeCell ref="A2:E2"/>
    <mergeCell ref="A3:E3"/>
    <mergeCell ref="A18:A22"/>
    <mergeCell ref="E18:E22"/>
    <mergeCell ref="A13:A14"/>
    <mergeCell ref="D8:D12"/>
    <mergeCell ref="D13:D14"/>
    <mergeCell ref="A8:A12"/>
    <mergeCell ref="E8:E12"/>
    <mergeCell ref="D18:D22"/>
    <mergeCell ref="B23:B28"/>
    <mergeCell ref="C4:C5"/>
    <mergeCell ref="E13:E14"/>
    <mergeCell ref="D4:D5"/>
    <mergeCell ref="E4:E5"/>
    <mergeCell ref="E23:E28"/>
    <mergeCell ref="D23:D28"/>
    <mergeCell ref="B15:B17"/>
    <mergeCell ref="A4:A5"/>
    <mergeCell ref="A23:A28"/>
    <mergeCell ref="A29:A34"/>
    <mergeCell ref="B29:B34"/>
    <mergeCell ref="D29:D34"/>
    <mergeCell ref="E29:E34"/>
    <mergeCell ref="B4:B5"/>
    <mergeCell ref="B8:B12"/>
    <mergeCell ref="B13:B14"/>
    <mergeCell ref="A7:E7"/>
    <mergeCell ref="A72:A73"/>
    <mergeCell ref="B72:B73"/>
    <mergeCell ref="D72:D73"/>
    <mergeCell ref="E72:E73"/>
    <mergeCell ref="B50:B71"/>
    <mergeCell ref="A50:A71"/>
    <mergeCell ref="A15:A17"/>
    <mergeCell ref="D15:D17"/>
    <mergeCell ref="E15:E17"/>
    <mergeCell ref="D50:D71"/>
    <mergeCell ref="E50:E71"/>
    <mergeCell ref="A38:A49"/>
    <mergeCell ref="B38:B49"/>
    <mergeCell ref="D38:D49"/>
    <mergeCell ref="E38:E49"/>
    <mergeCell ref="B18:B22"/>
  </mergeCells>
  <printOptions/>
  <pageMargins left="0.1968503937007874" right="0.1968503937007874" top="0.3937007874015748" bottom="0.3937007874015748" header="0.31496062992125984" footer="0.31496062992125984"/>
  <pageSetup fitToHeight="2" fitToWidth="1" horizontalDpi="600" verticalDpi="600" orientation="portrait" paperSize="9" scale="6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3"/>
  <sheetViews>
    <sheetView zoomScalePageLayoutView="0" workbookViewId="0" topLeftCell="A1">
      <selection activeCell="F10" sqref="F10"/>
    </sheetView>
  </sheetViews>
  <sheetFormatPr defaultColWidth="32.25390625" defaultRowHeight="12.75"/>
  <cols>
    <col min="1" max="1" width="4.75390625" style="400" bestFit="1" customWidth="1"/>
    <col min="2" max="2" width="14.25390625" style="400" bestFit="1" customWidth="1"/>
    <col min="3" max="3" width="17.875" style="400" bestFit="1" customWidth="1"/>
    <col min="4" max="4" width="99.625" style="401" customWidth="1"/>
    <col min="5" max="5" width="14.125" style="400" customWidth="1"/>
    <col min="6" max="6" width="22.00390625" style="400" customWidth="1"/>
    <col min="7" max="16384" width="32.25390625" style="400" customWidth="1"/>
  </cols>
  <sheetData>
    <row r="1" ht="15">
      <c r="D1" s="419" t="s">
        <v>1641</v>
      </c>
    </row>
    <row r="2" spans="1:4" ht="15.75">
      <c r="A2" s="552" t="s">
        <v>1647</v>
      </c>
      <c r="B2" s="552"/>
      <c r="C2" s="552"/>
      <c r="D2" s="552"/>
    </row>
    <row r="3" spans="1:4" ht="16.5" thickBot="1">
      <c r="A3" s="553"/>
      <c r="B3" s="553"/>
      <c r="C3" s="553"/>
      <c r="D3" s="553"/>
    </row>
    <row r="4" spans="1:6" ht="15">
      <c r="A4" s="554" t="s">
        <v>1477</v>
      </c>
      <c r="B4" s="556" t="s">
        <v>1614</v>
      </c>
      <c r="C4" s="556" t="s">
        <v>1643</v>
      </c>
      <c r="D4" s="558" t="s">
        <v>1479</v>
      </c>
      <c r="F4" s="402"/>
    </row>
    <row r="5" spans="1:6" ht="15">
      <c r="A5" s="555"/>
      <c r="B5" s="557"/>
      <c r="C5" s="557"/>
      <c r="D5" s="559"/>
      <c r="F5" s="403"/>
    </row>
    <row r="6" spans="1:6" ht="15.75" thickBot="1">
      <c r="A6" s="408">
        <v>1</v>
      </c>
      <c r="B6" s="409">
        <v>2</v>
      </c>
      <c r="C6" s="409">
        <v>3</v>
      </c>
      <c r="D6" s="410">
        <v>5</v>
      </c>
      <c r="F6" s="374"/>
    </row>
    <row r="7" spans="1:6" ht="21" thickBot="1">
      <c r="A7" s="551" t="s">
        <v>1476</v>
      </c>
      <c r="B7" s="551"/>
      <c r="C7" s="551"/>
      <c r="D7" s="551"/>
      <c r="F7" s="374"/>
    </row>
    <row r="8" spans="1:6" s="404" customFormat="1" ht="15.75">
      <c r="A8" s="563">
        <v>1</v>
      </c>
      <c r="B8" s="560">
        <v>42530</v>
      </c>
      <c r="C8" s="540" t="s">
        <v>1642</v>
      </c>
      <c r="D8" s="405" t="s">
        <v>1561</v>
      </c>
      <c r="F8" s="374"/>
    </row>
    <row r="9" spans="1:6" ht="15">
      <c r="A9" s="564"/>
      <c r="B9" s="561"/>
      <c r="C9" s="542"/>
      <c r="D9" s="406" t="s">
        <v>1480</v>
      </c>
      <c r="F9" s="374"/>
    </row>
    <row r="10" spans="1:6" ht="15">
      <c r="A10" s="564"/>
      <c r="B10" s="561"/>
      <c r="C10" s="542"/>
      <c r="D10" s="406" t="s">
        <v>1481</v>
      </c>
      <c r="F10" s="374"/>
    </row>
    <row r="11" spans="1:6" ht="15">
      <c r="A11" s="564"/>
      <c r="B11" s="561"/>
      <c r="C11" s="542"/>
      <c r="D11" s="406" t="s">
        <v>1560</v>
      </c>
      <c r="F11" s="374"/>
    </row>
    <row r="12" spans="1:6" ht="15">
      <c r="A12" s="564"/>
      <c r="B12" s="561"/>
      <c r="C12" s="542"/>
      <c r="D12" s="406" t="s">
        <v>1482</v>
      </c>
      <c r="F12" s="374"/>
    </row>
    <row r="13" spans="1:6" ht="15">
      <c r="A13" s="564"/>
      <c r="B13" s="561"/>
      <c r="C13" s="542"/>
      <c r="D13" s="406" t="s">
        <v>1483</v>
      </c>
      <c r="F13" s="374"/>
    </row>
    <row r="14" spans="1:6" ht="15">
      <c r="A14" s="564"/>
      <c r="B14" s="561"/>
      <c r="C14" s="542"/>
      <c r="D14" s="406" t="s">
        <v>1484</v>
      </c>
      <c r="F14" s="374"/>
    </row>
    <row r="15" spans="1:6" ht="15">
      <c r="A15" s="564"/>
      <c r="B15" s="561"/>
      <c r="C15" s="542"/>
      <c r="D15" s="406" t="s">
        <v>1485</v>
      </c>
      <c r="F15" s="374"/>
    </row>
    <row r="16" spans="1:6" ht="15">
      <c r="A16" s="564"/>
      <c r="B16" s="561"/>
      <c r="C16" s="542"/>
      <c r="D16" s="406" t="s">
        <v>1486</v>
      </c>
      <c r="F16" s="374"/>
    </row>
    <row r="17" spans="1:6" ht="15">
      <c r="A17" s="564"/>
      <c r="B17" s="561"/>
      <c r="C17" s="542"/>
      <c r="D17" s="406" t="s">
        <v>1487</v>
      </c>
      <c r="F17" s="374"/>
    </row>
    <row r="18" spans="1:6" ht="15">
      <c r="A18" s="564"/>
      <c r="B18" s="561"/>
      <c r="C18" s="542"/>
      <c r="D18" s="406" t="s">
        <v>1488</v>
      </c>
      <c r="F18" s="374"/>
    </row>
    <row r="19" spans="1:6" ht="15.75" thickBot="1">
      <c r="A19" s="565"/>
      <c r="B19" s="562"/>
      <c r="C19" s="541"/>
      <c r="D19" s="407" t="s">
        <v>1489</v>
      </c>
      <c r="F19" s="374"/>
    </row>
    <row r="20" spans="1:6" ht="15">
      <c r="A20" s="548" t="s">
        <v>1615</v>
      </c>
      <c r="B20" s="543">
        <v>42531</v>
      </c>
      <c r="C20" s="540" t="s">
        <v>1642</v>
      </c>
      <c r="D20" s="411" t="s">
        <v>1563</v>
      </c>
      <c r="F20" s="404"/>
    </row>
    <row r="21" spans="1:6" ht="15">
      <c r="A21" s="549"/>
      <c r="B21" s="544"/>
      <c r="C21" s="542"/>
      <c r="D21" s="406" t="s">
        <v>1564</v>
      </c>
      <c r="F21" s="404"/>
    </row>
    <row r="22" spans="1:6" ht="15">
      <c r="A22" s="549"/>
      <c r="B22" s="544"/>
      <c r="C22" s="542"/>
      <c r="D22" s="406" t="s">
        <v>1575</v>
      </c>
      <c r="F22" s="404"/>
    </row>
    <row r="23" spans="1:6" ht="15">
      <c r="A23" s="549"/>
      <c r="B23" s="544"/>
      <c r="C23" s="542"/>
      <c r="D23" s="406" t="s">
        <v>1565</v>
      </c>
      <c r="F23" s="404"/>
    </row>
    <row r="24" spans="1:6" ht="15">
      <c r="A24" s="549"/>
      <c r="B24" s="544"/>
      <c r="C24" s="542"/>
      <c r="D24" s="406" t="s">
        <v>1566</v>
      </c>
      <c r="F24" s="404"/>
    </row>
    <row r="25" spans="1:6" ht="15.75" thickBot="1">
      <c r="A25" s="550"/>
      <c r="B25" s="545"/>
      <c r="C25" s="541"/>
      <c r="D25" s="407" t="s">
        <v>1490</v>
      </c>
      <c r="F25" s="404"/>
    </row>
    <row r="26" spans="1:6" ht="15">
      <c r="A26" s="548" t="s">
        <v>1616</v>
      </c>
      <c r="B26" s="543">
        <v>42532</v>
      </c>
      <c r="C26" s="540" t="s">
        <v>1644</v>
      </c>
      <c r="D26" s="411" t="s">
        <v>1556</v>
      </c>
      <c r="F26" s="374"/>
    </row>
    <row r="27" spans="1:6" ht="15">
      <c r="A27" s="549"/>
      <c r="B27" s="546"/>
      <c r="C27" s="542"/>
      <c r="D27" s="406" t="s">
        <v>1557</v>
      </c>
      <c r="F27" s="374"/>
    </row>
    <row r="28" spans="1:4" ht="15">
      <c r="A28" s="549"/>
      <c r="B28" s="546"/>
      <c r="C28" s="542"/>
      <c r="D28" s="406" t="s">
        <v>1558</v>
      </c>
    </row>
    <row r="29" spans="1:4" ht="15.75" thickBot="1">
      <c r="A29" s="550"/>
      <c r="B29" s="547"/>
      <c r="C29" s="541"/>
      <c r="D29" s="407" t="s">
        <v>1559</v>
      </c>
    </row>
    <row r="30" spans="1:6" ht="15">
      <c r="A30" s="548" t="s">
        <v>1617</v>
      </c>
      <c r="B30" s="543">
        <v>42534</v>
      </c>
      <c r="C30" s="540" t="s">
        <v>1642</v>
      </c>
      <c r="D30" s="411" t="s">
        <v>1491</v>
      </c>
      <c r="F30" s="374"/>
    </row>
    <row r="31" spans="1:6" ht="15">
      <c r="A31" s="549"/>
      <c r="B31" s="544"/>
      <c r="C31" s="542"/>
      <c r="D31" s="406" t="s">
        <v>1567</v>
      </c>
      <c r="F31" s="374"/>
    </row>
    <row r="32" spans="1:6" ht="15">
      <c r="A32" s="549"/>
      <c r="B32" s="544"/>
      <c r="C32" s="542"/>
      <c r="D32" s="406" t="s">
        <v>1568</v>
      </c>
      <c r="F32" s="374"/>
    </row>
    <row r="33" spans="1:6" ht="15">
      <c r="A33" s="549"/>
      <c r="B33" s="544"/>
      <c r="C33" s="542"/>
      <c r="D33" s="406" t="s">
        <v>1492</v>
      </c>
      <c r="F33" s="374"/>
    </row>
    <row r="34" spans="1:6" ht="15">
      <c r="A34" s="549"/>
      <c r="B34" s="544"/>
      <c r="C34" s="542"/>
      <c r="D34" s="406" t="s">
        <v>1569</v>
      </c>
      <c r="F34" s="374"/>
    </row>
    <row r="35" spans="1:6" ht="15">
      <c r="A35" s="549"/>
      <c r="B35" s="544"/>
      <c r="C35" s="542"/>
      <c r="D35" s="406" t="s">
        <v>1576</v>
      </c>
      <c r="F35" s="374"/>
    </row>
    <row r="36" spans="1:6" ht="15">
      <c r="A36" s="549"/>
      <c r="B36" s="544"/>
      <c r="C36" s="542"/>
      <c r="D36" s="406" t="s">
        <v>1570</v>
      </c>
      <c r="F36" s="374"/>
    </row>
    <row r="37" spans="1:6" ht="15">
      <c r="A37" s="549"/>
      <c r="B37" s="544"/>
      <c r="C37" s="542"/>
      <c r="D37" s="406" t="s">
        <v>1493</v>
      </c>
      <c r="F37" s="374"/>
    </row>
    <row r="38" spans="1:6" ht="15">
      <c r="A38" s="549"/>
      <c r="B38" s="544"/>
      <c r="C38" s="542"/>
      <c r="D38" s="406" t="s">
        <v>1494</v>
      </c>
      <c r="F38" s="374"/>
    </row>
    <row r="39" spans="1:6" ht="15">
      <c r="A39" s="549"/>
      <c r="B39" s="544"/>
      <c r="C39" s="542"/>
      <c r="D39" s="406" t="s">
        <v>1495</v>
      </c>
      <c r="F39" s="374"/>
    </row>
    <row r="40" spans="1:6" ht="15">
      <c r="A40" s="549"/>
      <c r="B40" s="544"/>
      <c r="C40" s="542"/>
      <c r="D40" s="406" t="s">
        <v>1496</v>
      </c>
      <c r="F40" s="374"/>
    </row>
    <row r="41" spans="1:6" ht="15">
      <c r="A41" s="549"/>
      <c r="B41" s="544"/>
      <c r="C41" s="542"/>
      <c r="D41" s="406" t="s">
        <v>1571</v>
      </c>
      <c r="F41" s="374"/>
    </row>
    <row r="42" spans="1:6" ht="15">
      <c r="A42" s="549"/>
      <c r="B42" s="544"/>
      <c r="C42" s="542"/>
      <c r="D42" s="406" t="s">
        <v>1497</v>
      </c>
      <c r="F42" s="374"/>
    </row>
    <row r="43" spans="1:6" ht="15.75" thickBot="1">
      <c r="A43" s="550"/>
      <c r="B43" s="545"/>
      <c r="C43" s="541"/>
      <c r="D43" s="407" t="s">
        <v>1498</v>
      </c>
      <c r="F43" s="374"/>
    </row>
    <row r="44" spans="1:6" ht="15">
      <c r="A44" s="548" t="s">
        <v>1618</v>
      </c>
      <c r="B44" s="543">
        <v>42535</v>
      </c>
      <c r="C44" s="540" t="s">
        <v>1642</v>
      </c>
      <c r="D44" s="411" t="s">
        <v>1499</v>
      </c>
      <c r="F44" s="404"/>
    </row>
    <row r="45" spans="1:6" ht="15">
      <c r="A45" s="549"/>
      <c r="B45" s="544"/>
      <c r="C45" s="542"/>
      <c r="D45" s="406" t="s">
        <v>1500</v>
      </c>
      <c r="F45" s="374"/>
    </row>
    <row r="46" spans="1:6" ht="15">
      <c r="A46" s="549"/>
      <c r="B46" s="544"/>
      <c r="C46" s="542"/>
      <c r="D46" s="406" t="s">
        <v>1501</v>
      </c>
      <c r="F46" s="374"/>
    </row>
    <row r="47" spans="1:6" ht="15">
      <c r="A47" s="549"/>
      <c r="B47" s="544"/>
      <c r="C47" s="542"/>
      <c r="D47" s="406" t="s">
        <v>1502</v>
      </c>
      <c r="F47" s="374"/>
    </row>
    <row r="48" spans="1:6" ht="15">
      <c r="A48" s="549"/>
      <c r="B48" s="544"/>
      <c r="C48" s="542"/>
      <c r="D48" s="406" t="s">
        <v>1572</v>
      </c>
      <c r="F48" s="374"/>
    </row>
    <row r="49" spans="1:6" ht="15">
      <c r="A49" s="549"/>
      <c r="B49" s="544"/>
      <c r="C49" s="542"/>
      <c r="D49" s="406" t="s">
        <v>1573</v>
      </c>
      <c r="F49" s="374"/>
    </row>
    <row r="50" spans="1:6" ht="15">
      <c r="A50" s="549"/>
      <c r="B50" s="544"/>
      <c r="C50" s="542"/>
      <c r="D50" s="406" t="s">
        <v>1503</v>
      </c>
      <c r="F50" s="374"/>
    </row>
    <row r="51" spans="1:6" ht="15">
      <c r="A51" s="549"/>
      <c r="B51" s="544"/>
      <c r="C51" s="542"/>
      <c r="D51" s="406" t="s">
        <v>1504</v>
      </c>
      <c r="F51" s="374"/>
    </row>
    <row r="52" spans="1:6" ht="15">
      <c r="A52" s="549"/>
      <c r="B52" s="544"/>
      <c r="C52" s="542"/>
      <c r="D52" s="406" t="s">
        <v>1505</v>
      </c>
      <c r="F52" s="374"/>
    </row>
    <row r="53" spans="1:6" ht="15.75" thickBot="1">
      <c r="A53" s="550"/>
      <c r="B53" s="545"/>
      <c r="C53" s="541"/>
      <c r="D53" s="407" t="s">
        <v>1506</v>
      </c>
      <c r="F53" s="374"/>
    </row>
    <row r="54" spans="1:4" ht="15">
      <c r="A54" s="548" t="s">
        <v>1619</v>
      </c>
      <c r="B54" s="543">
        <v>42536</v>
      </c>
      <c r="C54" s="540" t="s">
        <v>1642</v>
      </c>
      <c r="D54" s="412" t="s">
        <v>1574</v>
      </c>
    </row>
    <row r="55" spans="1:4" ht="15">
      <c r="A55" s="549"/>
      <c r="B55" s="544"/>
      <c r="C55" s="542"/>
      <c r="D55" s="413" t="s">
        <v>1507</v>
      </c>
    </row>
    <row r="56" spans="1:4" ht="15">
      <c r="A56" s="549"/>
      <c r="B56" s="544"/>
      <c r="C56" s="542"/>
      <c r="D56" s="413" t="s">
        <v>1508</v>
      </c>
    </row>
    <row r="57" spans="1:4" ht="15">
      <c r="A57" s="549"/>
      <c r="B57" s="544"/>
      <c r="C57" s="542"/>
      <c r="D57" s="413" t="s">
        <v>1580</v>
      </c>
    </row>
    <row r="58" spans="1:4" ht="15">
      <c r="A58" s="549"/>
      <c r="B58" s="544"/>
      <c r="C58" s="542"/>
      <c r="D58" s="413" t="s">
        <v>1509</v>
      </c>
    </row>
    <row r="59" spans="1:4" ht="15.75" thickBot="1">
      <c r="A59" s="550"/>
      <c r="B59" s="545"/>
      <c r="C59" s="541"/>
      <c r="D59" s="414" t="s">
        <v>1579</v>
      </c>
    </row>
    <row r="60" spans="1:6" ht="15">
      <c r="A60" s="548" t="s">
        <v>1620</v>
      </c>
      <c r="B60" s="543">
        <v>42537</v>
      </c>
      <c r="C60" s="540" t="s">
        <v>1642</v>
      </c>
      <c r="D60" s="411" t="s">
        <v>1510</v>
      </c>
      <c r="F60" s="404"/>
    </row>
    <row r="61" spans="1:6" ht="15">
      <c r="A61" s="549"/>
      <c r="B61" s="544"/>
      <c r="C61" s="542"/>
      <c r="D61" s="406" t="s">
        <v>1581</v>
      </c>
      <c r="F61" s="374"/>
    </row>
    <row r="62" spans="1:6" ht="15">
      <c r="A62" s="549"/>
      <c r="B62" s="544"/>
      <c r="C62" s="542"/>
      <c r="D62" s="406" t="s">
        <v>1511</v>
      </c>
      <c r="F62" s="374"/>
    </row>
    <row r="63" spans="1:6" ht="15">
      <c r="A63" s="549"/>
      <c r="B63" s="544"/>
      <c r="C63" s="542"/>
      <c r="D63" s="406" t="s">
        <v>1582</v>
      </c>
      <c r="F63" s="374"/>
    </row>
    <row r="64" spans="1:6" ht="15.75" thickBot="1">
      <c r="A64" s="550"/>
      <c r="B64" s="545"/>
      <c r="C64" s="541"/>
      <c r="D64" s="407" t="s">
        <v>1512</v>
      </c>
      <c r="F64" s="374"/>
    </row>
    <row r="65" spans="1:6" ht="15">
      <c r="A65" s="548" t="s">
        <v>1621</v>
      </c>
      <c r="B65" s="543">
        <v>42538</v>
      </c>
      <c r="C65" s="540" t="s">
        <v>1642</v>
      </c>
      <c r="D65" s="411" t="s">
        <v>1591</v>
      </c>
      <c r="F65" s="374"/>
    </row>
    <row r="66" spans="1:6" ht="15">
      <c r="A66" s="549"/>
      <c r="B66" s="544"/>
      <c r="C66" s="542"/>
      <c r="D66" s="406" t="s">
        <v>1513</v>
      </c>
      <c r="F66" s="374"/>
    </row>
    <row r="67" spans="1:6" ht="15">
      <c r="A67" s="549"/>
      <c r="B67" s="544"/>
      <c r="C67" s="542"/>
      <c r="D67" s="406" t="s">
        <v>1583</v>
      </c>
      <c r="F67" s="404"/>
    </row>
    <row r="68" spans="1:6" ht="15.75" thickBot="1">
      <c r="A68" s="550"/>
      <c r="B68" s="545"/>
      <c r="C68" s="541"/>
      <c r="D68" s="407" t="s">
        <v>1514</v>
      </c>
      <c r="F68" s="374"/>
    </row>
    <row r="69" spans="1:6" ht="15">
      <c r="A69" s="548" t="s">
        <v>1622</v>
      </c>
      <c r="B69" s="543">
        <v>42539</v>
      </c>
      <c r="C69" s="540" t="s">
        <v>1642</v>
      </c>
      <c r="D69" s="411" t="s">
        <v>1515</v>
      </c>
      <c r="F69" s="404"/>
    </row>
    <row r="70" spans="1:6" ht="15.75" thickBot="1">
      <c r="A70" s="550"/>
      <c r="B70" s="545"/>
      <c r="C70" s="541"/>
      <c r="D70" s="407" t="s">
        <v>1516</v>
      </c>
      <c r="F70" s="374"/>
    </row>
    <row r="71" spans="1:6" ht="15">
      <c r="A71" s="548" t="s">
        <v>1623</v>
      </c>
      <c r="B71" s="543">
        <v>42541</v>
      </c>
      <c r="C71" s="540" t="s">
        <v>1642</v>
      </c>
      <c r="D71" s="411" t="s">
        <v>1584</v>
      </c>
      <c r="F71" s="404"/>
    </row>
    <row r="72" spans="1:6" ht="15">
      <c r="A72" s="549"/>
      <c r="B72" s="544"/>
      <c r="C72" s="542"/>
      <c r="D72" s="406" t="s">
        <v>1592</v>
      </c>
      <c r="F72" s="404"/>
    </row>
    <row r="73" spans="1:6" ht="15">
      <c r="A73" s="549"/>
      <c r="B73" s="544"/>
      <c r="C73" s="542"/>
      <c r="D73" s="406" t="s">
        <v>1588</v>
      </c>
      <c r="F73" s="404"/>
    </row>
    <row r="74" spans="1:6" ht="15">
      <c r="A74" s="549"/>
      <c r="B74" s="544"/>
      <c r="C74" s="542"/>
      <c r="D74" s="406" t="s">
        <v>1517</v>
      </c>
      <c r="F74" s="404"/>
    </row>
    <row r="75" spans="1:6" ht="15">
      <c r="A75" s="549"/>
      <c r="B75" s="544"/>
      <c r="C75" s="542"/>
      <c r="D75" s="406" t="s">
        <v>1518</v>
      </c>
      <c r="F75" s="404"/>
    </row>
    <row r="76" spans="1:6" ht="15">
      <c r="A76" s="549"/>
      <c r="B76" s="544"/>
      <c r="C76" s="542"/>
      <c r="D76" s="406" t="s">
        <v>1519</v>
      </c>
      <c r="F76" s="404"/>
    </row>
    <row r="77" spans="1:6" ht="15">
      <c r="A77" s="549"/>
      <c r="B77" s="544"/>
      <c r="C77" s="542"/>
      <c r="D77" s="406" t="s">
        <v>1520</v>
      </c>
      <c r="F77" s="404"/>
    </row>
    <row r="78" spans="1:6" ht="15">
      <c r="A78" s="549"/>
      <c r="B78" s="544"/>
      <c r="C78" s="542"/>
      <c r="D78" s="406" t="s">
        <v>1585</v>
      </c>
      <c r="F78" s="404"/>
    </row>
    <row r="79" spans="1:6" ht="15">
      <c r="A79" s="549"/>
      <c r="B79" s="544"/>
      <c r="C79" s="542"/>
      <c r="D79" s="406" t="s">
        <v>1586</v>
      </c>
      <c r="F79" s="404"/>
    </row>
    <row r="80" spans="1:6" ht="15">
      <c r="A80" s="549"/>
      <c r="B80" s="544"/>
      <c r="C80" s="542"/>
      <c r="D80" s="406" t="s">
        <v>1521</v>
      </c>
      <c r="F80" s="404"/>
    </row>
    <row r="81" spans="1:4" ht="15">
      <c r="A81" s="549"/>
      <c r="B81" s="544"/>
      <c r="C81" s="542"/>
      <c r="D81" s="406" t="s">
        <v>1587</v>
      </c>
    </row>
    <row r="82" spans="1:4" ht="15">
      <c r="A82" s="549"/>
      <c r="B82" s="544"/>
      <c r="C82" s="542"/>
      <c r="D82" s="406" t="s">
        <v>1522</v>
      </c>
    </row>
    <row r="83" spans="1:4" ht="15">
      <c r="A83" s="549"/>
      <c r="B83" s="544"/>
      <c r="C83" s="542"/>
      <c r="D83" s="406" t="s">
        <v>1523</v>
      </c>
    </row>
    <row r="84" spans="1:4" ht="15">
      <c r="A84" s="549"/>
      <c r="B84" s="544"/>
      <c r="C84" s="542"/>
      <c r="D84" s="406" t="s">
        <v>1524</v>
      </c>
    </row>
    <row r="85" spans="1:4" ht="15">
      <c r="A85" s="549"/>
      <c r="B85" s="544"/>
      <c r="C85" s="542"/>
      <c r="D85" s="406" t="s">
        <v>1589</v>
      </c>
    </row>
    <row r="86" spans="1:4" ht="15">
      <c r="A86" s="549"/>
      <c r="B86" s="544"/>
      <c r="C86" s="542"/>
      <c r="D86" s="406" t="s">
        <v>1590</v>
      </c>
    </row>
    <row r="87" spans="1:4" ht="15">
      <c r="A87" s="549"/>
      <c r="B87" s="544"/>
      <c r="C87" s="542"/>
      <c r="D87" s="406" t="s">
        <v>1525</v>
      </c>
    </row>
    <row r="88" spans="1:4" ht="15">
      <c r="A88" s="549"/>
      <c r="B88" s="544"/>
      <c r="C88" s="542"/>
      <c r="D88" s="406" t="s">
        <v>1526</v>
      </c>
    </row>
    <row r="89" spans="1:4" ht="15">
      <c r="A89" s="549"/>
      <c r="B89" s="544"/>
      <c r="C89" s="542"/>
      <c r="D89" s="406" t="s">
        <v>1527</v>
      </c>
    </row>
    <row r="90" spans="1:4" ht="15">
      <c r="A90" s="549"/>
      <c r="B90" s="544"/>
      <c r="C90" s="542"/>
      <c r="D90" s="406" t="s">
        <v>1598</v>
      </c>
    </row>
    <row r="91" spans="1:4" ht="15">
      <c r="A91" s="549"/>
      <c r="B91" s="544"/>
      <c r="C91" s="542"/>
      <c r="D91" s="406" t="s">
        <v>1528</v>
      </c>
    </row>
    <row r="92" spans="1:4" ht="15">
      <c r="A92" s="549"/>
      <c r="B92" s="544"/>
      <c r="C92" s="542"/>
      <c r="D92" s="406" t="s">
        <v>1593</v>
      </c>
    </row>
    <row r="93" spans="1:4" ht="15">
      <c r="A93" s="549"/>
      <c r="B93" s="544"/>
      <c r="C93" s="542"/>
      <c r="D93" s="406" t="s">
        <v>1595</v>
      </c>
    </row>
    <row r="94" spans="1:4" ht="15">
      <c r="A94" s="549"/>
      <c r="B94" s="544"/>
      <c r="C94" s="542"/>
      <c r="D94" s="406" t="s">
        <v>1529</v>
      </c>
    </row>
    <row r="95" spans="1:4" ht="15">
      <c r="A95" s="549"/>
      <c r="B95" s="544"/>
      <c r="C95" s="542"/>
      <c r="D95" s="406" t="s">
        <v>1594</v>
      </c>
    </row>
    <row r="96" spans="1:4" ht="15">
      <c r="A96" s="549"/>
      <c r="B96" s="544"/>
      <c r="C96" s="542"/>
      <c r="D96" s="406" t="s">
        <v>1530</v>
      </c>
    </row>
    <row r="97" spans="1:4" ht="15">
      <c r="A97" s="549"/>
      <c r="B97" s="544"/>
      <c r="C97" s="542"/>
      <c r="D97" s="406" t="s">
        <v>1531</v>
      </c>
    </row>
    <row r="98" spans="1:4" ht="15">
      <c r="A98" s="549"/>
      <c r="B98" s="544"/>
      <c r="C98" s="542"/>
      <c r="D98" s="406" t="s">
        <v>1532</v>
      </c>
    </row>
    <row r="99" spans="1:4" ht="15">
      <c r="A99" s="549"/>
      <c r="B99" s="544"/>
      <c r="C99" s="542"/>
      <c r="D99" s="406" t="s">
        <v>1533</v>
      </c>
    </row>
    <row r="100" spans="1:4" ht="15">
      <c r="A100" s="549"/>
      <c r="B100" s="544"/>
      <c r="C100" s="542"/>
      <c r="D100" s="406" t="s">
        <v>1534</v>
      </c>
    </row>
    <row r="101" spans="1:4" ht="15">
      <c r="A101" s="549"/>
      <c r="B101" s="544"/>
      <c r="C101" s="542"/>
      <c r="D101" s="406" t="s">
        <v>1535</v>
      </c>
    </row>
    <row r="102" spans="1:4" ht="15">
      <c r="A102" s="549"/>
      <c r="B102" s="544"/>
      <c r="C102" s="542"/>
      <c r="D102" s="406" t="s">
        <v>1536</v>
      </c>
    </row>
    <row r="103" spans="1:4" ht="15">
      <c r="A103" s="549"/>
      <c r="B103" s="544"/>
      <c r="C103" s="542"/>
      <c r="D103" s="406" t="s">
        <v>1537</v>
      </c>
    </row>
    <row r="104" spans="1:4" ht="15.75" thickBot="1">
      <c r="A104" s="550"/>
      <c r="B104" s="545"/>
      <c r="C104" s="541"/>
      <c r="D104" s="407" t="s">
        <v>1596</v>
      </c>
    </row>
    <row r="105" spans="1:4" ht="15">
      <c r="A105" s="548" t="s">
        <v>1624</v>
      </c>
      <c r="B105" s="543">
        <v>42542</v>
      </c>
      <c r="C105" s="540" t="s">
        <v>1642</v>
      </c>
      <c r="D105" s="411" t="s">
        <v>1599</v>
      </c>
    </row>
    <row r="106" spans="1:4" ht="15">
      <c r="A106" s="549"/>
      <c r="B106" s="544"/>
      <c r="C106" s="542"/>
      <c r="D106" s="406" t="s">
        <v>1600</v>
      </c>
    </row>
    <row r="107" spans="1:4" ht="15">
      <c r="A107" s="549"/>
      <c r="B107" s="544"/>
      <c r="C107" s="542"/>
      <c r="D107" s="406" t="s">
        <v>1539</v>
      </c>
    </row>
    <row r="108" spans="1:4" ht="15">
      <c r="A108" s="549"/>
      <c r="B108" s="544"/>
      <c r="C108" s="542"/>
      <c r="D108" s="406" t="s">
        <v>1540</v>
      </c>
    </row>
    <row r="109" spans="1:4" ht="15">
      <c r="A109" s="549"/>
      <c r="B109" s="544"/>
      <c r="C109" s="542"/>
      <c r="D109" s="406" t="s">
        <v>1646</v>
      </c>
    </row>
    <row r="110" spans="1:4" ht="15">
      <c r="A110" s="549"/>
      <c r="B110" s="544"/>
      <c r="C110" s="542"/>
      <c r="D110" s="406" t="s">
        <v>1601</v>
      </c>
    </row>
    <row r="111" spans="1:4" ht="15">
      <c r="A111" s="549"/>
      <c r="B111" s="544"/>
      <c r="C111" s="542"/>
      <c r="D111" s="406" t="s">
        <v>1541</v>
      </c>
    </row>
    <row r="112" spans="1:4" ht="15">
      <c r="A112" s="549"/>
      <c r="B112" s="544"/>
      <c r="C112" s="542"/>
      <c r="D112" s="406" t="s">
        <v>1542</v>
      </c>
    </row>
    <row r="113" spans="1:4" ht="15">
      <c r="A113" s="549"/>
      <c r="B113" s="544"/>
      <c r="C113" s="542"/>
      <c r="D113" s="406" t="s">
        <v>1543</v>
      </c>
    </row>
    <row r="114" spans="1:4" ht="15">
      <c r="A114" s="549"/>
      <c r="B114" s="544"/>
      <c r="C114" s="542" t="s">
        <v>1644</v>
      </c>
      <c r="D114" s="413" t="s">
        <v>1602</v>
      </c>
    </row>
    <row r="115" spans="1:4" ht="15">
      <c r="A115" s="549"/>
      <c r="B115" s="544"/>
      <c r="C115" s="542"/>
      <c r="D115" s="413" t="s">
        <v>1604</v>
      </c>
    </row>
    <row r="116" spans="1:4" ht="15">
      <c r="A116" s="549"/>
      <c r="B116" s="544"/>
      <c r="C116" s="542"/>
      <c r="D116" s="413" t="s">
        <v>1544</v>
      </c>
    </row>
    <row r="117" spans="1:4" ht="15">
      <c r="A117" s="549"/>
      <c r="B117" s="544"/>
      <c r="C117" s="542"/>
      <c r="D117" s="413" t="s">
        <v>1545</v>
      </c>
    </row>
    <row r="118" spans="1:4" ht="15">
      <c r="A118" s="549"/>
      <c r="B118" s="544"/>
      <c r="C118" s="542"/>
      <c r="D118" s="413" t="s">
        <v>1546</v>
      </c>
    </row>
    <row r="119" spans="1:4" ht="45">
      <c r="A119" s="549"/>
      <c r="B119" s="544"/>
      <c r="C119" s="542"/>
      <c r="D119" s="413" t="s">
        <v>1547</v>
      </c>
    </row>
    <row r="120" spans="1:4" ht="15">
      <c r="A120" s="549"/>
      <c r="B120" s="544"/>
      <c r="C120" s="542"/>
      <c r="D120" s="413" t="s">
        <v>1548</v>
      </c>
    </row>
    <row r="121" spans="1:4" ht="15">
      <c r="A121" s="549"/>
      <c r="B121" s="544"/>
      <c r="C121" s="542"/>
      <c r="D121" s="413" t="s">
        <v>1549</v>
      </c>
    </row>
    <row r="122" spans="1:4" ht="15">
      <c r="A122" s="549"/>
      <c r="B122" s="544"/>
      <c r="C122" s="542"/>
      <c r="D122" s="415" t="s">
        <v>1550</v>
      </c>
    </row>
    <row r="123" spans="1:4" ht="15">
      <c r="A123" s="549"/>
      <c r="B123" s="544"/>
      <c r="C123" s="542"/>
      <c r="D123" s="415" t="s">
        <v>1551</v>
      </c>
    </row>
    <row r="124" spans="1:4" ht="15">
      <c r="A124" s="549"/>
      <c r="B124" s="544"/>
      <c r="C124" s="542"/>
      <c r="D124" s="415" t="s">
        <v>1552</v>
      </c>
    </row>
    <row r="125" spans="1:4" ht="15">
      <c r="A125" s="549"/>
      <c r="B125" s="544"/>
      <c r="C125" s="542"/>
      <c r="D125" s="415" t="s">
        <v>1553</v>
      </c>
    </row>
    <row r="126" spans="1:4" ht="15">
      <c r="A126" s="549"/>
      <c r="B126" s="544"/>
      <c r="C126" s="542"/>
      <c r="D126" s="415" t="s">
        <v>1554</v>
      </c>
    </row>
    <row r="127" spans="1:4" ht="15">
      <c r="A127" s="549"/>
      <c r="B127" s="544"/>
      <c r="C127" s="542"/>
      <c r="D127" s="415" t="s">
        <v>1608</v>
      </c>
    </row>
    <row r="128" spans="1:4" ht="15.75" thickBot="1">
      <c r="A128" s="550"/>
      <c r="B128" s="545"/>
      <c r="C128" s="541"/>
      <c r="D128" s="416" t="s">
        <v>1555</v>
      </c>
    </row>
    <row r="129" spans="1:4" ht="15">
      <c r="A129" s="548" t="s">
        <v>1625</v>
      </c>
      <c r="B129" s="543">
        <v>42542</v>
      </c>
      <c r="C129" s="540" t="s">
        <v>1474</v>
      </c>
      <c r="D129" s="412" t="s">
        <v>1609</v>
      </c>
    </row>
    <row r="130" spans="1:4" ht="15">
      <c r="A130" s="549"/>
      <c r="B130" s="544"/>
      <c r="C130" s="542"/>
      <c r="D130" s="413" t="s">
        <v>1610</v>
      </c>
    </row>
    <row r="131" spans="1:4" ht="15">
      <c r="A131" s="549"/>
      <c r="B131" s="544"/>
      <c r="C131" s="542"/>
      <c r="D131" s="413" t="s">
        <v>1611</v>
      </c>
    </row>
    <row r="132" spans="1:4" ht="15">
      <c r="A132" s="549"/>
      <c r="B132" s="544"/>
      <c r="C132" s="542"/>
      <c r="D132" s="417" t="s">
        <v>1645</v>
      </c>
    </row>
    <row r="133" spans="1:4" ht="15.75" thickBot="1">
      <c r="A133" s="550"/>
      <c r="B133" s="545"/>
      <c r="C133" s="541"/>
      <c r="D133" s="418" t="s">
        <v>1612</v>
      </c>
    </row>
  </sheetData>
  <sheetProtection/>
  <mergeCells count="44">
    <mergeCell ref="A44:A53"/>
    <mergeCell ref="C44:C53"/>
    <mergeCell ref="C26:C29"/>
    <mergeCell ref="A26:A29"/>
    <mergeCell ref="B8:B19"/>
    <mergeCell ref="A8:A19"/>
    <mergeCell ref="C8:C19"/>
    <mergeCell ref="A30:A43"/>
    <mergeCell ref="C30:C43"/>
    <mergeCell ref="B20:B25"/>
    <mergeCell ref="A7:D7"/>
    <mergeCell ref="A20:A25"/>
    <mergeCell ref="C20:C25"/>
    <mergeCell ref="A2:D2"/>
    <mergeCell ref="A3:D3"/>
    <mergeCell ref="A4:A5"/>
    <mergeCell ref="C4:C5"/>
    <mergeCell ref="D4:D5"/>
    <mergeCell ref="B4:B5"/>
    <mergeCell ref="A69:A70"/>
    <mergeCell ref="B69:B70"/>
    <mergeCell ref="B65:B68"/>
    <mergeCell ref="A65:A68"/>
    <mergeCell ref="C65:C68"/>
    <mergeCell ref="A54:A59"/>
    <mergeCell ref="B26:B29"/>
    <mergeCell ref="A129:A133"/>
    <mergeCell ref="C129:C133"/>
    <mergeCell ref="A105:A128"/>
    <mergeCell ref="B129:B133"/>
    <mergeCell ref="A71:A104"/>
    <mergeCell ref="A60:A64"/>
    <mergeCell ref="B30:B43"/>
    <mergeCell ref="B44:B53"/>
    <mergeCell ref="B71:B104"/>
    <mergeCell ref="C69:C70"/>
    <mergeCell ref="C60:C64"/>
    <mergeCell ref="C54:C59"/>
    <mergeCell ref="C105:C113"/>
    <mergeCell ref="C114:C128"/>
    <mergeCell ref="B60:B64"/>
    <mergeCell ref="B54:B59"/>
    <mergeCell ref="B105:B128"/>
    <mergeCell ref="C71:C104"/>
  </mergeCells>
  <printOptions/>
  <pageMargins left="0.1968503937007874" right="0.1968503937007874" top="0.3937007874015748" bottom="0.3937007874015748" header="0.31496062992125984" footer="0.31496062992125984"/>
  <pageSetup fitToHeight="4" fitToWidth="1" horizontalDpi="600" verticalDpi="600" orientation="portrait" paperSize="9" scale="75" r:id="rId1"/>
  <rowBreaks count="1" manualBreakCount="1">
    <brk id="7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C1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7.375" style="0" customWidth="1"/>
  </cols>
  <sheetData>
    <row r="2" ht="12.75">
      <c r="B2" t="s">
        <v>226</v>
      </c>
    </row>
    <row r="3" ht="12.75">
      <c r="B3" t="s">
        <v>227</v>
      </c>
    </row>
    <row r="5" spans="1:3" ht="12.75">
      <c r="A5" t="s">
        <v>228</v>
      </c>
      <c r="B5">
        <f>раб!F111+раб!D140</f>
        <v>22.454</v>
      </c>
      <c r="C5" t="s">
        <v>229</v>
      </c>
    </row>
    <row r="6" spans="1:2" ht="12.75">
      <c r="A6" t="s">
        <v>810</v>
      </c>
      <c r="B6">
        <f>раб!D472</f>
        <v>3.001</v>
      </c>
    </row>
    <row r="7" spans="1:2" ht="12.75">
      <c r="A7" t="s">
        <v>812</v>
      </c>
      <c r="B7">
        <f>раб!D348</f>
        <v>6.8</v>
      </c>
    </row>
    <row r="8" spans="1:2" ht="12.75">
      <c r="A8" t="s">
        <v>618</v>
      </c>
      <c r="B8">
        <f>раб!D633</f>
        <v>14.5</v>
      </c>
    </row>
    <row r="9" spans="1:2" ht="12.75">
      <c r="A9" t="s">
        <v>617</v>
      </c>
      <c r="B9">
        <f>раб!D248</f>
        <v>9</v>
      </c>
    </row>
    <row r="10" spans="1:2" ht="12.75">
      <c r="A10" t="s">
        <v>804</v>
      </c>
      <c r="B10">
        <f>раб!D189</f>
        <v>2.253</v>
      </c>
    </row>
    <row r="12" ht="12.75">
      <c r="A12" t="s">
        <v>1316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B3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9.875" style="0" customWidth="1"/>
    <col min="2" max="2" width="16.00390625" style="0" customWidth="1"/>
  </cols>
  <sheetData>
    <row r="2" spans="1:2" ht="12.75">
      <c r="A2" s="247" t="s">
        <v>686</v>
      </c>
      <c r="B2">
        <f>раб!D145</f>
        <v>3149.397</v>
      </c>
    </row>
    <row r="4" spans="1:2" ht="12.75">
      <c r="A4" s="247" t="s">
        <v>687</v>
      </c>
      <c r="B4">
        <f>раб!D161</f>
        <v>205.727</v>
      </c>
    </row>
    <row r="5" ht="12.75">
      <c r="A5" s="247"/>
    </row>
    <row r="6" spans="1:2" ht="12.75">
      <c r="A6" s="247" t="s">
        <v>688</v>
      </c>
      <c r="B6">
        <f>раб!D179</f>
        <v>60.676</v>
      </c>
    </row>
    <row r="8" spans="1:2" ht="12.75">
      <c r="A8" s="248" t="s">
        <v>810</v>
      </c>
      <c r="B8">
        <f>раб!D471</f>
        <v>1866.2</v>
      </c>
    </row>
    <row r="10" spans="1:2" ht="12.75">
      <c r="A10" s="248" t="s">
        <v>683</v>
      </c>
      <c r="B10">
        <f>раб!D513</f>
        <v>160.391</v>
      </c>
    </row>
    <row r="12" spans="1:2" ht="12.75">
      <c r="A12" s="248" t="s">
        <v>684</v>
      </c>
      <c r="B12">
        <f>раб!D495</f>
        <v>130.638</v>
      </c>
    </row>
    <row r="14" spans="1:2" ht="12.75">
      <c r="A14" s="248" t="s">
        <v>911</v>
      </c>
      <c r="B14">
        <f>раб!D488</f>
        <v>194.001</v>
      </c>
    </row>
    <row r="16" spans="1:2" ht="12.75">
      <c r="A16" s="248" t="s">
        <v>804</v>
      </c>
      <c r="B16">
        <f>раб!D188</f>
        <v>444.35</v>
      </c>
    </row>
    <row r="18" spans="1:2" ht="12.75">
      <c r="A18" s="248" t="s">
        <v>1053</v>
      </c>
      <c r="B18">
        <f>раб!D200</f>
        <v>74.87</v>
      </c>
    </row>
    <row r="20" spans="1:2" ht="12.75">
      <c r="A20" s="248" t="s">
        <v>618</v>
      </c>
      <c r="B20">
        <f>раб!D636</f>
        <v>340.364</v>
      </c>
    </row>
    <row r="22" spans="1:2" ht="12.75">
      <c r="A22" s="248" t="s">
        <v>812</v>
      </c>
      <c r="B22">
        <f>раб!D347</f>
        <v>930.185</v>
      </c>
    </row>
    <row r="24" spans="1:2" ht="12.75">
      <c r="A24" s="248" t="s">
        <v>617</v>
      </c>
      <c r="B24">
        <f>раб!D245</f>
        <v>223.384</v>
      </c>
    </row>
    <row r="26" spans="1:2" ht="12.75">
      <c r="A26" s="248" t="s">
        <v>685</v>
      </c>
      <c r="B26">
        <f>раб!D246</f>
        <v>95.574</v>
      </c>
    </row>
    <row r="28" spans="1:2" ht="12.75">
      <c r="A28" t="s">
        <v>1236</v>
      </c>
      <c r="B28">
        <f>B2+B4+B6+B8+B10+B12+B14+B16+B18+B20+B22+B24+B26</f>
        <v>7875.756999999999</v>
      </c>
    </row>
    <row r="30" spans="1:2" ht="12.75">
      <c r="A30" t="s">
        <v>689</v>
      </c>
      <c r="B30" s="6">
        <f>раб!D193</f>
        <v>0</v>
      </c>
    </row>
    <row r="32" spans="1:2" ht="12.75">
      <c r="A32" t="s">
        <v>318</v>
      </c>
      <c r="B32">
        <f>раб!D31</f>
        <v>0</v>
      </c>
    </row>
    <row r="34" spans="1:2" ht="12.75">
      <c r="A34" t="str">
        <f>раб!C22</f>
        <v>ООО УК УСК </v>
      </c>
      <c r="B34">
        <f>раб!D22</f>
        <v>23</v>
      </c>
    </row>
    <row r="36" spans="1:2" ht="12.75">
      <c r="A36" t="str">
        <f>раб!C19</f>
        <v>ТСЖ Альпийский</v>
      </c>
      <c r="B36">
        <f>раб!D19</f>
        <v>22.54</v>
      </c>
    </row>
    <row r="38" spans="1:2" ht="23.25">
      <c r="A38" s="249" t="s">
        <v>690</v>
      </c>
      <c r="B38" s="6">
        <f>B28+B30+B32+B34+B36</f>
        <v>7921.296999999999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9"/>
  <sheetViews>
    <sheetView view="pageBreakPreview" zoomScale="60" zoomScalePageLayoutView="0" workbookViewId="0" topLeftCell="A1">
      <selection activeCell="A1" sqref="A1"/>
    </sheetView>
  </sheetViews>
  <sheetFormatPr defaultColWidth="9.00390625" defaultRowHeight="12.75"/>
  <cols>
    <col min="1" max="1" width="2.875" style="0" customWidth="1"/>
    <col min="2" max="2" width="26.125" style="0" customWidth="1"/>
    <col min="3" max="3" width="11.25390625" style="0" customWidth="1"/>
    <col min="4" max="4" width="13.125" style="0" customWidth="1"/>
    <col min="5" max="5" width="15.75390625" style="0" customWidth="1"/>
    <col min="6" max="6" width="13.25390625" style="0" customWidth="1"/>
    <col min="7" max="7" width="14.625" style="0" customWidth="1"/>
    <col min="8" max="9" width="13.375" style="0" bestFit="1" customWidth="1"/>
  </cols>
  <sheetData>
    <row r="1" spans="1:9" ht="12.75">
      <c r="A1" s="49"/>
      <c r="B1" s="49"/>
      <c r="C1" s="49"/>
      <c r="D1" s="49"/>
      <c r="E1" s="49"/>
      <c r="F1" s="49"/>
      <c r="G1" s="49"/>
      <c r="H1" s="49"/>
      <c r="I1" s="49"/>
    </row>
    <row r="2" spans="1:9" ht="12.75">
      <c r="A2" s="49"/>
      <c r="B2" s="49"/>
      <c r="C2" s="49"/>
      <c r="D2" s="49"/>
      <c r="E2" s="49"/>
      <c r="F2" s="49"/>
      <c r="G2" s="49"/>
      <c r="H2" s="49"/>
      <c r="I2" s="49"/>
    </row>
    <row r="3" spans="1:9" ht="12.75">
      <c r="A3" s="49"/>
      <c r="B3" s="49"/>
      <c r="C3" s="49" t="s">
        <v>187</v>
      </c>
      <c r="D3" s="49" t="s">
        <v>188</v>
      </c>
      <c r="E3" s="49"/>
      <c r="F3" s="49"/>
      <c r="G3" s="49"/>
      <c r="H3" s="49"/>
      <c r="I3" s="49"/>
    </row>
    <row r="4" ht="12.75">
      <c r="B4" t="s">
        <v>185</v>
      </c>
    </row>
    <row r="5" spans="2:4" ht="12.75">
      <c r="B5" s="325" t="s">
        <v>228</v>
      </c>
      <c r="C5" s="325">
        <f>раб!D143</f>
        <v>79.868</v>
      </c>
      <c r="D5" s="325">
        <f>раб!D144</f>
        <v>4.62</v>
      </c>
    </row>
    <row r="6" spans="2:4" ht="12.75">
      <c r="B6" s="325" t="s">
        <v>186</v>
      </c>
      <c r="C6" s="325">
        <f>раб!D159</f>
        <v>1.279</v>
      </c>
      <c r="D6" s="325">
        <f>раб!D160</f>
        <v>0.046</v>
      </c>
    </row>
    <row r="7" spans="2:4" ht="12.75">
      <c r="B7" s="325" t="s">
        <v>908</v>
      </c>
      <c r="C7" s="325">
        <f>раб!D177</f>
        <v>1.143</v>
      </c>
      <c r="D7" s="325">
        <f>раб!D178</f>
        <v>0.041</v>
      </c>
    </row>
    <row r="8" spans="2:4" ht="12.75">
      <c r="B8" t="s">
        <v>804</v>
      </c>
      <c r="C8">
        <f>раб!D190</f>
        <v>6.335</v>
      </c>
      <c r="D8">
        <f>раб!D191</f>
        <v>0.383</v>
      </c>
    </row>
    <row r="9" spans="2:4" ht="12.75">
      <c r="B9" t="s">
        <v>1053</v>
      </c>
      <c r="C9">
        <f>раб!D198</f>
        <v>1.193</v>
      </c>
      <c r="D9">
        <f>раб!D199</f>
        <v>0.043</v>
      </c>
    </row>
    <row r="10" spans="2:4" ht="12.75">
      <c r="B10" t="s">
        <v>617</v>
      </c>
      <c r="C10">
        <f>раб!D251</f>
        <v>15.621</v>
      </c>
      <c r="D10">
        <f>раб!D252</f>
        <v>0.991</v>
      </c>
    </row>
    <row r="11" spans="2:4" ht="12.75">
      <c r="B11" t="s">
        <v>685</v>
      </c>
      <c r="C11">
        <f>раб!D249</f>
        <v>23.328</v>
      </c>
      <c r="D11">
        <f>раб!D250</f>
        <v>1.325</v>
      </c>
    </row>
    <row r="12" spans="2:4" ht="12.75">
      <c r="B12" t="s">
        <v>912</v>
      </c>
      <c r="C12">
        <f>раб!D255</f>
        <v>1.176</v>
      </c>
      <c r="D12">
        <f>раб!D256</f>
        <v>0.039</v>
      </c>
    </row>
    <row r="13" spans="2:4" ht="12.75">
      <c r="B13" t="s">
        <v>812</v>
      </c>
      <c r="C13">
        <f>раб!D349</f>
        <v>29.783</v>
      </c>
      <c r="D13">
        <f>раб!D350</f>
        <v>1.876</v>
      </c>
    </row>
    <row r="14" spans="2:4" ht="12.75">
      <c r="B14" t="s">
        <v>810</v>
      </c>
      <c r="C14">
        <f>раб!D473</f>
        <v>16.063</v>
      </c>
      <c r="D14">
        <f>раб!D474</f>
        <v>0.981</v>
      </c>
    </row>
    <row r="15" spans="2:4" ht="12.75">
      <c r="B15" t="s">
        <v>911</v>
      </c>
      <c r="C15">
        <f>раб!D486</f>
        <v>2.243</v>
      </c>
      <c r="D15">
        <f>раб!D487</f>
        <v>0.081</v>
      </c>
    </row>
    <row r="16" spans="2:4" ht="12.75">
      <c r="B16" t="s">
        <v>684</v>
      </c>
      <c r="C16">
        <f>раб!D493</f>
        <v>0.923</v>
      </c>
      <c r="D16">
        <f>раб!D494</f>
        <v>0.033</v>
      </c>
    </row>
    <row r="17" spans="2:4" ht="12.75">
      <c r="B17" t="s">
        <v>1052</v>
      </c>
      <c r="C17">
        <f>раб!D511</f>
        <v>1.279</v>
      </c>
      <c r="D17">
        <f>раб!D512</f>
        <v>0.046</v>
      </c>
    </row>
    <row r="18" spans="2:4" ht="12.75">
      <c r="B18" t="s">
        <v>618</v>
      </c>
      <c r="C18">
        <f>раб!D634</f>
        <v>20.226</v>
      </c>
      <c r="D18">
        <f>раб!D635</f>
        <v>1.253</v>
      </c>
    </row>
    <row r="19" spans="3:5" ht="12.75">
      <c r="C19">
        <f>SUM(C5:C18)</f>
        <v>200.45999999999992</v>
      </c>
      <c r="D19" s="6">
        <f>SUM(D5:D18)</f>
        <v>11.758</v>
      </c>
      <c r="E19">
        <f>SUM(C19:D19)</f>
        <v>212.21799999999993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60"/>
  <sheetViews>
    <sheetView view="pageBreakPreview" zoomScale="60" zoomScalePageLayoutView="0" workbookViewId="0" topLeftCell="A1">
      <selection activeCell="A1" sqref="A1"/>
    </sheetView>
  </sheetViews>
  <sheetFormatPr defaultColWidth="9.00390625" defaultRowHeight="12.75"/>
  <cols>
    <col min="1" max="1" width="13.75390625" style="49" customWidth="1"/>
    <col min="2" max="2" width="11.125" style="49" customWidth="1"/>
    <col min="3" max="3" width="9.125" style="49" customWidth="1"/>
    <col min="4" max="4" width="9.25390625" style="49" customWidth="1"/>
    <col min="5" max="5" width="14.375" style="49" customWidth="1"/>
    <col min="6" max="6" width="11.375" style="49" customWidth="1"/>
    <col min="7" max="7" width="7.125" style="49" customWidth="1"/>
    <col min="8" max="8" width="11.75390625" style="49" customWidth="1"/>
    <col min="9" max="9" width="12.125" style="48" customWidth="1"/>
    <col min="10" max="10" width="8.375" style="49" customWidth="1"/>
    <col min="11" max="11" width="10.75390625" style="49" customWidth="1"/>
    <col min="12" max="12" width="18.875" style="49" customWidth="1"/>
    <col min="13" max="13" width="10.375" style="49" customWidth="1"/>
    <col min="14" max="14" width="9.00390625" style="49" customWidth="1"/>
    <col min="15" max="16384" width="9.125" style="49" customWidth="1"/>
  </cols>
  <sheetData>
    <row r="1" spans="1:14" ht="20.25">
      <c r="A1" s="46"/>
      <c r="B1" s="46"/>
      <c r="C1" s="46"/>
      <c r="D1" s="46"/>
      <c r="E1" s="47" t="s">
        <v>792</v>
      </c>
      <c r="F1" s="46"/>
      <c r="G1" s="46"/>
      <c r="H1" s="46"/>
      <c r="L1" s="46"/>
      <c r="M1" s="46"/>
      <c r="N1" s="46"/>
    </row>
    <row r="2" spans="1:13" s="52" customFormat="1" ht="15">
      <c r="A2" s="50"/>
      <c r="B2" s="50" t="s">
        <v>985</v>
      </c>
      <c r="C2" s="50"/>
      <c r="D2" s="50"/>
      <c r="E2" s="50"/>
      <c r="F2" s="50"/>
      <c r="G2" s="50"/>
      <c r="H2" s="50"/>
      <c r="I2" s="51"/>
      <c r="J2" s="50"/>
      <c r="K2" s="50"/>
      <c r="L2" s="50"/>
      <c r="M2" s="50"/>
    </row>
    <row r="3" spans="1:15" ht="15.75">
      <c r="A3" s="452" t="s">
        <v>793</v>
      </c>
      <c r="B3" s="449" t="s">
        <v>794</v>
      </c>
      <c r="C3" s="455"/>
      <c r="D3" s="455"/>
      <c r="E3" s="449" t="s">
        <v>795</v>
      </c>
      <c r="F3" s="455"/>
      <c r="G3" s="455"/>
      <c r="H3" s="456" t="s">
        <v>796</v>
      </c>
      <c r="I3" s="455"/>
      <c r="J3" s="455"/>
      <c r="K3" s="455"/>
      <c r="L3" s="449" t="s">
        <v>797</v>
      </c>
      <c r="M3" s="449"/>
      <c r="N3" s="53"/>
      <c r="O3" s="54"/>
    </row>
    <row r="4" spans="1:14" ht="12.75">
      <c r="A4" s="453"/>
      <c r="B4" s="55" t="s">
        <v>798</v>
      </c>
      <c r="C4" s="55" t="s">
        <v>799</v>
      </c>
      <c r="D4" s="55" t="s">
        <v>800</v>
      </c>
      <c r="E4" s="55" t="s">
        <v>798</v>
      </c>
      <c r="F4" s="55" t="s">
        <v>799</v>
      </c>
      <c r="G4" s="55" t="s">
        <v>800</v>
      </c>
      <c r="H4" s="55" t="s">
        <v>801</v>
      </c>
      <c r="I4" s="55" t="s">
        <v>798</v>
      </c>
      <c r="J4" s="55" t="s">
        <v>799</v>
      </c>
      <c r="K4" s="55" t="s">
        <v>800</v>
      </c>
      <c r="L4" s="56" t="s">
        <v>798</v>
      </c>
      <c r="M4" s="55" t="s">
        <v>799</v>
      </c>
      <c r="N4" s="57"/>
    </row>
    <row r="5" spans="1:14" ht="13.5" customHeight="1">
      <c r="A5" s="454"/>
      <c r="B5" s="58" t="s">
        <v>802</v>
      </c>
      <c r="C5" s="58" t="s">
        <v>803</v>
      </c>
      <c r="D5" s="59"/>
      <c r="E5" s="58" t="s">
        <v>802</v>
      </c>
      <c r="F5" s="58" t="s">
        <v>803</v>
      </c>
      <c r="G5" s="59"/>
      <c r="H5" s="59"/>
      <c r="I5" s="58" t="s">
        <v>802</v>
      </c>
      <c r="J5" s="58" t="s">
        <v>803</v>
      </c>
      <c r="K5" s="59"/>
      <c r="L5" s="58" t="s">
        <v>802</v>
      </c>
      <c r="M5" s="58" t="s">
        <v>803</v>
      </c>
      <c r="N5" s="46"/>
    </row>
    <row r="6" spans="1:14" ht="15" customHeight="1">
      <c r="A6" s="60" t="s">
        <v>804</v>
      </c>
      <c r="B6" s="60" t="e">
        <f>раб!#REF!+раб!#REF!+раб!D186</f>
        <v>#REF!</v>
      </c>
      <c r="C6" s="60"/>
      <c r="D6" s="60" t="s">
        <v>805</v>
      </c>
      <c r="E6" s="60">
        <f>раб!D188</f>
        <v>444.35</v>
      </c>
      <c r="F6" s="60"/>
      <c r="G6" s="60" t="s">
        <v>805</v>
      </c>
      <c r="H6" s="60" t="s">
        <v>806</v>
      </c>
      <c r="I6" s="61">
        <f>раб!D189</f>
        <v>2.253</v>
      </c>
      <c r="J6" s="60"/>
      <c r="K6" s="60" t="s">
        <v>807</v>
      </c>
      <c r="L6" s="60"/>
      <c r="M6" s="60"/>
      <c r="N6" s="46"/>
    </row>
    <row r="7" spans="1:14" ht="15" customHeight="1">
      <c r="A7" s="59"/>
      <c r="B7" s="59"/>
      <c r="C7" s="59"/>
      <c r="D7" s="59"/>
      <c r="E7" s="59"/>
      <c r="F7" s="59"/>
      <c r="G7" s="59"/>
      <c r="H7" s="59" t="s">
        <v>808</v>
      </c>
      <c r="I7" s="62">
        <f>раб!D191</f>
        <v>0.383</v>
      </c>
      <c r="J7" s="59"/>
      <c r="K7" s="59" t="s">
        <v>809</v>
      </c>
      <c r="L7" s="62" t="e">
        <f>SUM(B6+E6+I6+I7)</f>
        <v>#REF!</v>
      </c>
      <c r="M7" s="59"/>
      <c r="N7" s="46"/>
    </row>
    <row r="8" spans="1:14" ht="15" customHeight="1">
      <c r="A8" s="60" t="s">
        <v>810</v>
      </c>
      <c r="B8" s="61" t="e">
        <f>раб!F470+раб!#REF!+раб!#REF!+раб!#REF!+раб!#REF!</f>
        <v>#REF!</v>
      </c>
      <c r="C8" s="61"/>
      <c r="D8" s="61" t="s">
        <v>811</v>
      </c>
      <c r="E8" s="61">
        <f>раб!D471+раб!D488+раб!D495+раб!D513</f>
        <v>2351.23</v>
      </c>
      <c r="F8" s="60"/>
      <c r="G8" s="60" t="s">
        <v>811</v>
      </c>
      <c r="H8" s="60" t="s">
        <v>806</v>
      </c>
      <c r="I8" s="61">
        <f>раб!D472</f>
        <v>3.001</v>
      </c>
      <c r="J8" s="61"/>
      <c r="K8" s="61" t="s">
        <v>807</v>
      </c>
      <c r="L8" s="60"/>
      <c r="M8" s="60"/>
      <c r="N8" s="46"/>
    </row>
    <row r="9" spans="1:14" ht="15" customHeight="1">
      <c r="A9" s="63"/>
      <c r="B9" s="64"/>
      <c r="C9" s="64"/>
      <c r="D9" s="64"/>
      <c r="E9" s="64"/>
      <c r="F9" s="63"/>
      <c r="G9" s="63"/>
      <c r="H9" s="63" t="s">
        <v>808</v>
      </c>
      <c r="I9" s="64">
        <f>раб!D474</f>
        <v>0.981</v>
      </c>
      <c r="J9" s="64"/>
      <c r="K9" s="64" t="s">
        <v>809</v>
      </c>
      <c r="L9" s="64" t="e">
        <f>SUM(B8+E8+I8+I9)</f>
        <v>#REF!</v>
      </c>
      <c r="M9" s="63"/>
      <c r="N9" s="46"/>
    </row>
    <row r="10" spans="1:14" ht="15" customHeight="1">
      <c r="A10" s="60" t="s">
        <v>812</v>
      </c>
      <c r="B10" s="61">
        <f>раб!F346</f>
        <v>24.093</v>
      </c>
      <c r="C10" s="60"/>
      <c r="D10" s="60" t="s">
        <v>811</v>
      </c>
      <c r="E10" s="60">
        <f>раб!D347</f>
        <v>930.185</v>
      </c>
      <c r="F10" s="60"/>
      <c r="G10" s="60" t="s">
        <v>811</v>
      </c>
      <c r="H10" s="60"/>
      <c r="I10" s="61"/>
      <c r="J10" s="60"/>
      <c r="K10" s="60" t="s">
        <v>807</v>
      </c>
      <c r="L10" s="60"/>
      <c r="M10" s="60"/>
      <c r="N10" s="46"/>
    </row>
    <row r="11" spans="1:14" ht="15" customHeight="1">
      <c r="A11" s="63"/>
      <c r="B11" s="64"/>
      <c r="C11" s="63"/>
      <c r="D11" s="63"/>
      <c r="E11" s="63"/>
      <c r="F11" s="63"/>
      <c r="G11" s="63"/>
      <c r="H11" s="63" t="s">
        <v>808</v>
      </c>
      <c r="I11" s="64">
        <f>раб!D350</f>
        <v>1.876</v>
      </c>
      <c r="J11" s="63"/>
      <c r="K11" s="63" t="s">
        <v>809</v>
      </c>
      <c r="L11" s="63"/>
      <c r="M11" s="63"/>
      <c r="N11" s="46"/>
    </row>
    <row r="12" spans="1:14" ht="15" customHeight="1">
      <c r="A12" s="63"/>
      <c r="B12" s="64"/>
      <c r="C12" s="63"/>
      <c r="D12" s="63"/>
      <c r="E12" s="63"/>
      <c r="F12" s="63"/>
      <c r="G12" s="63"/>
      <c r="H12" s="63" t="s">
        <v>821</v>
      </c>
      <c r="I12" s="64">
        <f>раб!D348</f>
        <v>6.8</v>
      </c>
      <c r="J12" s="63"/>
      <c r="K12" s="63" t="s">
        <v>807</v>
      </c>
      <c r="L12" s="64">
        <f>SUM(B10+E10+I10+I11+I12)</f>
        <v>962.9539999999998</v>
      </c>
      <c r="M12" s="63"/>
      <c r="N12" s="46"/>
    </row>
    <row r="13" spans="1:14" ht="15" customHeight="1">
      <c r="A13" s="60" t="s">
        <v>822</v>
      </c>
      <c r="B13" s="61" t="e">
        <f>раб!#REF!+раб!D244+раб!#REF!</f>
        <v>#REF!</v>
      </c>
      <c r="C13" s="60"/>
      <c r="D13" s="60" t="s">
        <v>811</v>
      </c>
      <c r="E13" s="60">
        <f>раб!D245</f>
        <v>223.384</v>
      </c>
      <c r="F13" s="60"/>
      <c r="G13" s="60" t="s">
        <v>811</v>
      </c>
      <c r="H13" s="60" t="s">
        <v>806</v>
      </c>
      <c r="I13" s="61">
        <f>раб!D248</f>
        <v>9</v>
      </c>
      <c r="J13" s="60"/>
      <c r="K13" s="60" t="s">
        <v>807</v>
      </c>
      <c r="L13" s="61"/>
      <c r="M13" s="60"/>
      <c r="N13" s="46"/>
    </row>
    <row r="14" spans="1:14" ht="15" customHeight="1">
      <c r="A14" s="59"/>
      <c r="B14" s="62"/>
      <c r="C14" s="59"/>
      <c r="D14" s="59"/>
      <c r="E14" s="59"/>
      <c r="F14" s="59"/>
      <c r="G14" s="59"/>
      <c r="H14" s="59" t="s">
        <v>808</v>
      </c>
      <c r="I14" s="62">
        <f>раб!D252</f>
        <v>0.991</v>
      </c>
      <c r="J14" s="59"/>
      <c r="K14" s="59" t="s">
        <v>809</v>
      </c>
      <c r="L14" s="62" t="e">
        <f>SUM(B13+E13+I13+I14)</f>
        <v>#REF!</v>
      </c>
      <c r="M14" s="59"/>
      <c r="N14" s="46"/>
    </row>
    <row r="15" spans="1:14" ht="15" customHeight="1">
      <c r="A15" s="63" t="s">
        <v>823</v>
      </c>
      <c r="B15" s="64"/>
      <c r="C15" s="63"/>
      <c r="D15" s="60" t="s">
        <v>811</v>
      </c>
      <c r="E15" s="63">
        <f>раб!D246</f>
        <v>95.574</v>
      </c>
      <c r="F15" s="63"/>
      <c r="G15" s="63"/>
      <c r="H15" s="63"/>
      <c r="I15" s="64"/>
      <c r="J15" s="63"/>
      <c r="K15" s="59" t="s">
        <v>809</v>
      </c>
      <c r="L15" s="64">
        <f>E15</f>
        <v>95.574</v>
      </c>
      <c r="M15" s="63"/>
      <c r="N15" s="46"/>
    </row>
    <row r="16" spans="1:14" ht="15" customHeight="1">
      <c r="A16" s="60" t="s">
        <v>824</v>
      </c>
      <c r="B16" s="61" t="e">
        <f>раб!#REF!</f>
        <v>#REF!</v>
      </c>
      <c r="C16" s="60"/>
      <c r="D16" s="60" t="s">
        <v>811</v>
      </c>
      <c r="E16" s="61">
        <f>раб!D597</f>
        <v>0</v>
      </c>
      <c r="F16" s="60"/>
      <c r="G16" s="60" t="s">
        <v>811</v>
      </c>
      <c r="H16" s="60" t="s">
        <v>806</v>
      </c>
      <c r="I16" s="61">
        <f>раб!D633</f>
        <v>14.5</v>
      </c>
      <c r="J16" s="60"/>
      <c r="K16" s="60" t="s">
        <v>807</v>
      </c>
      <c r="L16" s="61"/>
      <c r="M16" s="60"/>
      <c r="N16" s="46"/>
    </row>
    <row r="17" spans="1:14" ht="15" customHeight="1">
      <c r="A17" s="59"/>
      <c r="B17" s="62"/>
      <c r="C17" s="59"/>
      <c r="D17" s="59"/>
      <c r="E17" s="59"/>
      <c r="F17" s="59"/>
      <c r="G17" s="59"/>
      <c r="H17" s="59" t="s">
        <v>808</v>
      </c>
      <c r="I17" s="62">
        <f>раб!D635</f>
        <v>1.253</v>
      </c>
      <c r="J17" s="59"/>
      <c r="K17" s="59" t="s">
        <v>809</v>
      </c>
      <c r="L17" s="62" t="e">
        <f>SUM(B16+E16+I16+I17)</f>
        <v>#REF!</v>
      </c>
      <c r="M17" s="59"/>
      <c r="N17" s="46"/>
    </row>
    <row r="18" spans="1:14" ht="15" customHeight="1">
      <c r="A18" s="65" t="s">
        <v>825</v>
      </c>
      <c r="B18" s="66"/>
      <c r="C18" s="65"/>
      <c r="D18" s="65"/>
      <c r="E18" s="65"/>
      <c r="F18" s="65"/>
      <c r="G18" s="65"/>
      <c r="H18" s="65"/>
      <c r="I18" s="66" t="e">
        <f>раб!#REF!</f>
        <v>#REF!</v>
      </c>
      <c r="J18" s="65"/>
      <c r="K18" s="65" t="s">
        <v>826</v>
      </c>
      <c r="L18" s="66" t="e">
        <f>I18</f>
        <v>#REF!</v>
      </c>
      <c r="M18" s="65"/>
      <c r="N18" s="46"/>
    </row>
    <row r="19" spans="1:14" ht="15" customHeight="1">
      <c r="A19" s="60" t="s">
        <v>827</v>
      </c>
      <c r="B19" s="61"/>
      <c r="C19" s="60"/>
      <c r="D19" s="60"/>
      <c r="E19" s="60"/>
      <c r="F19" s="60"/>
      <c r="G19" s="60"/>
      <c r="H19" s="60"/>
      <c r="I19" s="61" t="e">
        <f>раб!#REF!</f>
        <v>#REF!</v>
      </c>
      <c r="J19" s="60"/>
      <c r="K19" s="65" t="s">
        <v>826</v>
      </c>
      <c r="L19" s="66" t="e">
        <f>I19</f>
        <v>#REF!</v>
      </c>
      <c r="M19" s="60"/>
      <c r="N19" s="46"/>
    </row>
    <row r="20" spans="1:14" ht="15" customHeight="1">
      <c r="A20" s="60" t="s">
        <v>828</v>
      </c>
      <c r="B20" s="61"/>
      <c r="C20" s="60"/>
      <c r="D20" s="60"/>
      <c r="E20" s="60"/>
      <c r="F20" s="60"/>
      <c r="G20" s="60"/>
      <c r="H20" s="60"/>
      <c r="I20" s="61" t="e">
        <f>раб!#REF!</f>
        <v>#REF!</v>
      </c>
      <c r="J20" s="60"/>
      <c r="K20" s="65" t="s">
        <v>826</v>
      </c>
      <c r="L20" s="66" t="e">
        <f>I20</f>
        <v>#REF!</v>
      </c>
      <c r="M20" s="60"/>
      <c r="N20" s="46"/>
    </row>
    <row r="21" spans="1:14" ht="15" customHeight="1">
      <c r="A21" s="60" t="s">
        <v>829</v>
      </c>
      <c r="B21" s="61"/>
      <c r="C21" s="60"/>
      <c r="D21" s="60"/>
      <c r="E21" s="60"/>
      <c r="F21" s="60"/>
      <c r="G21" s="60"/>
      <c r="H21" s="60"/>
      <c r="I21" s="61" t="e">
        <f>раб!#REF!</f>
        <v>#REF!</v>
      </c>
      <c r="J21" s="60"/>
      <c r="K21" s="65" t="s">
        <v>826</v>
      </c>
      <c r="L21" s="66" t="e">
        <f>I21</f>
        <v>#REF!</v>
      </c>
      <c r="M21" s="60"/>
      <c r="N21" s="46"/>
    </row>
    <row r="22" spans="1:14" ht="15" customHeight="1">
      <c r="A22" s="60" t="s">
        <v>830</v>
      </c>
      <c r="B22" s="61"/>
      <c r="C22" s="60"/>
      <c r="D22" s="60"/>
      <c r="E22" s="60"/>
      <c r="F22" s="60"/>
      <c r="G22" s="60"/>
      <c r="H22" s="60"/>
      <c r="I22" s="61" t="e">
        <f>раб!#REF!</f>
        <v>#REF!</v>
      </c>
      <c r="J22" s="60"/>
      <c r="K22" s="65" t="s">
        <v>826</v>
      </c>
      <c r="L22" s="66" t="e">
        <f>I22</f>
        <v>#REF!</v>
      </c>
      <c r="M22" s="60"/>
      <c r="N22" s="46"/>
    </row>
    <row r="23" spans="1:14" ht="15" customHeight="1">
      <c r="A23" s="67" t="s">
        <v>831</v>
      </c>
      <c r="B23" s="83" t="e">
        <f>раб!#REF!+раб!D175+раб!#REF!+раб!D176</f>
        <v>#REF!</v>
      </c>
      <c r="C23" s="60"/>
      <c r="D23" s="60" t="s">
        <v>811</v>
      </c>
      <c r="E23" s="60">
        <f>раб!D653</f>
        <v>0</v>
      </c>
      <c r="F23" s="60"/>
      <c r="G23" s="60" t="s">
        <v>811</v>
      </c>
      <c r="H23" s="60" t="s">
        <v>806</v>
      </c>
      <c r="I23" s="61"/>
      <c r="J23" s="60"/>
      <c r="K23" s="60" t="s">
        <v>807</v>
      </c>
      <c r="L23" s="61"/>
      <c r="M23" s="60"/>
      <c r="N23" s="46"/>
    </row>
    <row r="24" spans="1:14" ht="15" customHeight="1">
      <c r="A24" s="59"/>
      <c r="B24" s="59"/>
      <c r="C24" s="59"/>
      <c r="D24" s="59"/>
      <c r="E24" s="59"/>
      <c r="F24" s="59"/>
      <c r="G24" s="59"/>
      <c r="H24" s="59" t="s">
        <v>808</v>
      </c>
      <c r="I24" s="62"/>
      <c r="J24" s="59"/>
      <c r="K24" s="59" t="s">
        <v>809</v>
      </c>
      <c r="L24" s="62" t="e">
        <f>SUM(B23+E23+I23+I24)</f>
        <v>#REF!</v>
      </c>
      <c r="M24" s="59"/>
      <c r="N24" s="46"/>
    </row>
    <row r="25" spans="1:14" ht="15" customHeight="1">
      <c r="A25" s="60" t="s">
        <v>832</v>
      </c>
      <c r="B25" s="61">
        <f>раб!F139</f>
        <v>27.294999999999998</v>
      </c>
      <c r="C25" s="61"/>
      <c r="D25" s="61" t="s">
        <v>811</v>
      </c>
      <c r="E25" s="61">
        <f>раб!D646</f>
        <v>150446.27800000002</v>
      </c>
      <c r="F25" s="68"/>
      <c r="G25" s="68" t="s">
        <v>811</v>
      </c>
      <c r="H25" s="68"/>
      <c r="I25" s="61" t="e">
        <f>SUM(I27:I38)</f>
        <v>#REF!</v>
      </c>
      <c r="J25" s="61"/>
      <c r="K25" s="61"/>
      <c r="L25" s="60" t="e">
        <f>SUM(B25+E25+I25)</f>
        <v>#REF!</v>
      </c>
      <c r="M25" s="60"/>
      <c r="N25" s="46"/>
    </row>
    <row r="26" spans="1:14" ht="15" customHeight="1">
      <c r="A26" s="63" t="s">
        <v>833</v>
      </c>
      <c r="B26" s="64"/>
      <c r="C26" s="64"/>
      <c r="D26" s="64"/>
      <c r="E26" s="64"/>
      <c r="F26" s="69"/>
      <c r="G26" s="69"/>
      <c r="H26" s="69"/>
      <c r="I26" s="64"/>
      <c r="J26" s="64"/>
      <c r="K26" s="64"/>
      <c r="L26" s="63"/>
      <c r="M26" s="63"/>
      <c r="N26" s="46"/>
    </row>
    <row r="27" spans="1:14" ht="15" customHeight="1">
      <c r="A27" s="63" t="s">
        <v>834</v>
      </c>
      <c r="B27" s="63"/>
      <c r="C27" s="63"/>
      <c r="D27" s="63"/>
      <c r="E27" s="70" t="s">
        <v>529</v>
      </c>
      <c r="F27" s="70"/>
      <c r="G27" s="70"/>
      <c r="H27" s="70"/>
      <c r="I27" s="64">
        <f>раб!D104</f>
        <v>0</v>
      </c>
      <c r="J27" s="64"/>
      <c r="K27" s="64" t="s">
        <v>826</v>
      </c>
      <c r="L27" s="63"/>
      <c r="M27" s="63"/>
      <c r="N27" s="46"/>
    </row>
    <row r="28" spans="1:14" ht="15" customHeight="1">
      <c r="A28" s="63"/>
      <c r="B28" s="63"/>
      <c r="C28" s="63"/>
      <c r="D28" s="63"/>
      <c r="E28" s="70" t="s">
        <v>835</v>
      </c>
      <c r="F28" s="70"/>
      <c r="G28" s="70"/>
      <c r="H28" s="70"/>
      <c r="I28" s="64">
        <f>раб!D106</f>
        <v>0</v>
      </c>
      <c r="J28" s="63"/>
      <c r="K28" s="63" t="s">
        <v>826</v>
      </c>
      <c r="L28" s="63"/>
      <c r="M28" s="63"/>
      <c r="N28" s="46"/>
    </row>
    <row r="29" spans="1:14" ht="15" customHeight="1">
      <c r="A29" s="63"/>
      <c r="B29" s="63"/>
      <c r="C29" s="63"/>
      <c r="D29" s="63"/>
      <c r="E29" s="70" t="s">
        <v>836</v>
      </c>
      <c r="F29" s="70"/>
      <c r="G29" s="70"/>
      <c r="H29" s="70"/>
      <c r="I29" s="64">
        <f>раб!D105</f>
        <v>0</v>
      </c>
      <c r="J29" s="64"/>
      <c r="K29" s="64" t="s">
        <v>826</v>
      </c>
      <c r="L29" s="63"/>
      <c r="M29" s="63"/>
      <c r="N29" s="46"/>
    </row>
    <row r="30" spans="1:14" ht="15" customHeight="1">
      <c r="A30" s="63"/>
      <c r="B30" s="63"/>
      <c r="C30" s="63"/>
      <c r="D30" s="63"/>
      <c r="E30" s="63" t="s">
        <v>837</v>
      </c>
      <c r="F30" s="63"/>
      <c r="G30" s="63"/>
      <c r="H30" s="63"/>
      <c r="I30" s="64">
        <f>раб!D111</f>
        <v>0</v>
      </c>
      <c r="J30" s="63"/>
      <c r="K30" s="63" t="s">
        <v>826</v>
      </c>
      <c r="L30" s="63"/>
      <c r="M30" s="63"/>
      <c r="N30" s="46"/>
    </row>
    <row r="31" spans="1:14" ht="15" customHeight="1">
      <c r="A31" s="63"/>
      <c r="B31" s="63"/>
      <c r="C31" s="63"/>
      <c r="D31" s="63"/>
      <c r="E31" s="63" t="s">
        <v>838</v>
      </c>
      <c r="F31" s="63"/>
      <c r="G31" s="63"/>
      <c r="H31" s="63"/>
      <c r="I31" s="64">
        <f>раб!D109</f>
        <v>0</v>
      </c>
      <c r="J31" s="63"/>
      <c r="K31" s="63" t="s">
        <v>826</v>
      </c>
      <c r="L31" s="63"/>
      <c r="M31" s="63"/>
      <c r="N31" s="46"/>
    </row>
    <row r="32" spans="1:14" ht="15" customHeight="1">
      <c r="A32" s="63"/>
      <c r="B32" s="63"/>
      <c r="C32" s="63"/>
      <c r="D32" s="63"/>
      <c r="E32" s="63" t="s">
        <v>839</v>
      </c>
      <c r="F32" s="14"/>
      <c r="G32" s="14"/>
      <c r="H32" s="14"/>
      <c r="I32" s="64">
        <f>раб!D107</f>
        <v>0</v>
      </c>
      <c r="J32" s="63"/>
      <c r="K32" s="63" t="s">
        <v>826</v>
      </c>
      <c r="L32" s="63"/>
      <c r="M32" s="63"/>
      <c r="N32" s="46"/>
    </row>
    <row r="33" spans="1:14" ht="15" customHeight="1">
      <c r="A33" s="63"/>
      <c r="B33" s="63"/>
      <c r="C33" s="63"/>
      <c r="D33" s="63"/>
      <c r="E33" s="63" t="s">
        <v>840</v>
      </c>
      <c r="F33" s="14"/>
      <c r="G33" s="14"/>
      <c r="H33" s="14"/>
      <c r="I33" s="64">
        <f>раб!D108</f>
        <v>0</v>
      </c>
      <c r="J33" s="63"/>
      <c r="K33" s="63" t="s">
        <v>826</v>
      </c>
      <c r="L33" s="63"/>
      <c r="M33" s="63"/>
      <c r="N33" s="46"/>
    </row>
    <row r="34" spans="1:14" ht="15" customHeight="1">
      <c r="A34" s="63" t="s">
        <v>841</v>
      </c>
      <c r="B34" s="63"/>
      <c r="C34" s="63"/>
      <c r="D34" s="63"/>
      <c r="E34" s="63" t="s">
        <v>842</v>
      </c>
      <c r="F34" s="14"/>
      <c r="G34" s="14"/>
      <c r="H34" s="14"/>
      <c r="I34" s="64">
        <f>раб!D110</f>
        <v>0</v>
      </c>
      <c r="J34" s="63"/>
      <c r="K34" s="63" t="s">
        <v>843</v>
      </c>
      <c r="L34" s="63"/>
      <c r="M34" s="63"/>
      <c r="N34" s="46"/>
    </row>
    <row r="35" spans="1:14" ht="15" customHeight="1">
      <c r="A35" s="63" t="s">
        <v>844</v>
      </c>
      <c r="B35" s="63"/>
      <c r="C35" s="63"/>
      <c r="D35" s="63"/>
      <c r="E35" s="14"/>
      <c r="F35" s="14"/>
      <c r="G35" s="14"/>
      <c r="H35" s="14"/>
      <c r="I35" s="64" t="e">
        <f>раб!#REF!</f>
        <v>#REF!</v>
      </c>
      <c r="J35" s="63"/>
      <c r="K35" s="63" t="s">
        <v>845</v>
      </c>
      <c r="L35" s="63"/>
      <c r="M35" s="63"/>
      <c r="N35" s="46"/>
    </row>
    <row r="36" spans="1:14" ht="15" customHeight="1">
      <c r="A36" s="70" t="s">
        <v>846</v>
      </c>
      <c r="B36" s="63"/>
      <c r="C36" s="63"/>
      <c r="D36" s="63"/>
      <c r="E36" s="14"/>
      <c r="F36" s="70"/>
      <c r="G36" s="70"/>
      <c r="H36" s="70"/>
      <c r="I36" s="71">
        <f>раб!D144</f>
        <v>4.62</v>
      </c>
      <c r="J36" s="69"/>
      <c r="K36" s="69" t="s">
        <v>809</v>
      </c>
      <c r="L36" s="63"/>
      <c r="M36" s="63"/>
      <c r="N36" s="46"/>
    </row>
    <row r="37" spans="1:14" ht="15" customHeight="1">
      <c r="A37" s="70" t="s">
        <v>847</v>
      </c>
      <c r="B37" s="63"/>
      <c r="C37" s="63"/>
      <c r="D37" s="63"/>
      <c r="E37" s="14"/>
      <c r="F37" s="70"/>
      <c r="G37" s="70"/>
      <c r="H37" s="70"/>
      <c r="I37" s="71" t="e">
        <f>раб!#REF!</f>
        <v>#REF!</v>
      </c>
      <c r="J37" s="69"/>
      <c r="K37" s="69"/>
      <c r="L37" s="63"/>
      <c r="M37" s="63"/>
      <c r="N37" s="46"/>
    </row>
    <row r="38" spans="1:14" ht="15" customHeight="1">
      <c r="A38" s="72" t="s">
        <v>848</v>
      </c>
      <c r="B38" s="59"/>
      <c r="C38" s="59"/>
      <c r="D38" s="59"/>
      <c r="E38" s="16"/>
      <c r="F38" s="72"/>
      <c r="G38" s="72"/>
      <c r="H38" s="72"/>
      <c r="I38" s="73">
        <f>раб!D140</f>
        <v>22.454</v>
      </c>
      <c r="J38" s="74"/>
      <c r="K38" s="74" t="s">
        <v>843</v>
      </c>
      <c r="L38" s="59"/>
      <c r="M38" s="59"/>
      <c r="N38" s="46"/>
    </row>
    <row r="39" spans="1:14" ht="15.75">
      <c r="A39" s="75" t="s">
        <v>797</v>
      </c>
      <c r="B39" s="76" t="e">
        <f>B6+B8+B10+B13+B16+B23+B25</f>
        <v>#REF!</v>
      </c>
      <c r="C39" s="75"/>
      <c r="D39" s="75" t="s">
        <v>811</v>
      </c>
      <c r="E39" s="76">
        <f>E6+E8+E10+E13+E15+E16+E23+E25</f>
        <v>154491.00100000002</v>
      </c>
      <c r="F39" s="77"/>
      <c r="G39" s="77" t="s">
        <v>811</v>
      </c>
      <c r="H39" s="77"/>
      <c r="I39" s="78" t="e">
        <f>I6+I7+I8+I9+I10+I11+I12+I13+I14+I16+I17+I18+I19+I20+I21+I22+I23+I25</f>
        <v>#REF!</v>
      </c>
      <c r="J39" s="79"/>
      <c r="K39" s="79"/>
      <c r="L39" s="76" t="e">
        <f>L7+L9+L12+L14+L15+L17+L18+L19+L20+L21+L22+L24+L25</f>
        <v>#REF!</v>
      </c>
      <c r="M39" s="63"/>
      <c r="N39" s="46"/>
    </row>
    <row r="40" spans="1:14" ht="15.75">
      <c r="A40" s="75"/>
      <c r="B40" s="76"/>
      <c r="C40" s="75"/>
      <c r="D40" s="75"/>
      <c r="E40" s="76"/>
      <c r="F40" s="77"/>
      <c r="G40" s="77"/>
      <c r="H40" s="77"/>
      <c r="I40" s="78"/>
      <c r="J40" s="79"/>
      <c r="K40" s="79"/>
      <c r="L40" s="76"/>
      <c r="M40" s="63"/>
      <c r="N40" s="46"/>
    </row>
    <row r="41" spans="1:14" ht="15.75">
      <c r="A41" s="75"/>
      <c r="B41" s="76"/>
      <c r="C41" s="75"/>
      <c r="D41" s="75"/>
      <c r="E41" s="76"/>
      <c r="F41" s="77"/>
      <c r="G41" s="77"/>
      <c r="H41" s="77"/>
      <c r="I41" s="78"/>
      <c r="J41" s="69" t="s">
        <v>849</v>
      </c>
      <c r="K41" s="69" t="s">
        <v>850</v>
      </c>
      <c r="L41" s="76"/>
      <c r="M41" s="63"/>
      <c r="N41" s="46"/>
    </row>
    <row r="42" spans="1:14" ht="15">
      <c r="A42" s="59"/>
      <c r="B42" s="59"/>
      <c r="C42" s="59"/>
      <c r="D42" s="59"/>
      <c r="E42" s="16"/>
      <c r="F42" s="72"/>
      <c r="G42" s="72"/>
      <c r="H42" s="72"/>
      <c r="I42" s="73"/>
      <c r="J42" s="74"/>
      <c r="K42" s="74" t="s">
        <v>851</v>
      </c>
      <c r="L42" s="59"/>
      <c r="M42" s="59"/>
      <c r="N42" s="46"/>
    </row>
    <row r="43" spans="1:14" ht="15">
      <c r="A43" s="46"/>
      <c r="B43" s="46"/>
      <c r="C43" s="46"/>
      <c r="D43" s="46"/>
      <c r="E43" s="46"/>
      <c r="F43" s="46"/>
      <c r="G43" s="46"/>
      <c r="H43" s="46"/>
      <c r="I43" s="80"/>
      <c r="J43" s="46"/>
      <c r="K43" s="46"/>
      <c r="L43" s="46"/>
      <c r="M43" s="46"/>
      <c r="N43" s="46"/>
    </row>
    <row r="44" spans="1:14" ht="15.75">
      <c r="A44" s="450" t="s">
        <v>852</v>
      </c>
      <c r="B44" s="451"/>
      <c r="C44" s="451"/>
      <c r="D44" s="451"/>
      <c r="E44" s="451"/>
      <c r="F44" s="451"/>
      <c r="G44" s="451"/>
      <c r="H44" s="451"/>
      <c r="I44" s="451"/>
      <c r="J44" s="451"/>
      <c r="K44" s="451"/>
      <c r="L44" s="451"/>
      <c r="M44" s="81"/>
      <c r="N44" s="46"/>
    </row>
    <row r="45" spans="1:14" ht="15">
      <c r="A45" s="46"/>
      <c r="B45" s="46"/>
      <c r="C45" s="46"/>
      <c r="D45" s="46"/>
      <c r="E45" s="46"/>
      <c r="F45" s="46"/>
      <c r="G45" s="46"/>
      <c r="H45" s="46"/>
      <c r="I45" s="80"/>
      <c r="J45" s="46"/>
      <c r="K45" s="46"/>
      <c r="L45" s="46"/>
      <c r="M45" s="46"/>
      <c r="N45" s="46"/>
    </row>
    <row r="46" spans="13:14" ht="12.75">
      <c r="M46" s="82"/>
      <c r="N46" s="82"/>
    </row>
    <row r="47" spans="1:14" ht="15">
      <c r="A47" s="46"/>
      <c r="B47" s="46"/>
      <c r="C47" s="46"/>
      <c r="D47" s="46"/>
      <c r="E47" s="46"/>
      <c r="F47" s="46"/>
      <c r="G47" s="46"/>
      <c r="H47" s="46"/>
      <c r="I47" s="80"/>
      <c r="J47" s="46"/>
      <c r="K47" s="46"/>
      <c r="L47" s="46"/>
      <c r="M47" s="46"/>
      <c r="N47" s="46"/>
    </row>
    <row r="48" spans="1:14" ht="15">
      <c r="A48" s="46"/>
      <c r="B48" s="46"/>
      <c r="C48" s="46"/>
      <c r="D48" s="46"/>
      <c r="E48" s="46"/>
      <c r="F48" s="46"/>
      <c r="G48" s="46"/>
      <c r="H48" s="46"/>
      <c r="I48" s="80"/>
      <c r="J48" s="46"/>
      <c r="K48" s="46"/>
      <c r="L48" s="46"/>
      <c r="M48" s="46"/>
      <c r="N48" s="46"/>
    </row>
    <row r="49" spans="1:14" ht="15">
      <c r="A49" s="46"/>
      <c r="B49" s="46"/>
      <c r="C49" s="46"/>
      <c r="D49" s="46"/>
      <c r="E49" s="46"/>
      <c r="F49" s="46"/>
      <c r="G49" s="46"/>
      <c r="H49" s="46"/>
      <c r="I49" s="80"/>
      <c r="J49" s="46"/>
      <c r="K49" s="46"/>
      <c r="L49" s="46"/>
      <c r="M49" s="46"/>
      <c r="N49" s="46"/>
    </row>
    <row r="50" spans="1:14" ht="15">
      <c r="A50" s="46"/>
      <c r="B50" s="46"/>
      <c r="C50" s="46"/>
      <c r="D50" s="46"/>
      <c r="E50" s="46"/>
      <c r="F50" s="46"/>
      <c r="G50" s="46"/>
      <c r="H50" s="46"/>
      <c r="I50" s="80"/>
      <c r="J50" s="46"/>
      <c r="K50" s="46"/>
      <c r="L50" s="46"/>
      <c r="M50" s="46"/>
      <c r="N50" s="46"/>
    </row>
    <row r="51" spans="1:14" ht="15">
      <c r="A51" s="46"/>
      <c r="B51" s="46"/>
      <c r="C51" s="46"/>
      <c r="D51" s="46"/>
      <c r="E51" s="46"/>
      <c r="F51" s="46"/>
      <c r="G51" s="46"/>
      <c r="H51" s="46"/>
      <c r="I51" s="80"/>
      <c r="J51" s="46"/>
      <c r="K51" s="46"/>
      <c r="L51" s="46"/>
      <c r="M51" s="46"/>
      <c r="N51" s="46"/>
    </row>
    <row r="52" spans="1:14" ht="15">
      <c r="A52" s="46"/>
      <c r="B52" s="46"/>
      <c r="C52" s="46"/>
      <c r="D52" s="46"/>
      <c r="E52" s="46"/>
      <c r="F52" s="46"/>
      <c r="G52" s="46"/>
      <c r="H52" s="46"/>
      <c r="I52" s="80"/>
      <c r="J52" s="46"/>
      <c r="K52" s="46"/>
      <c r="L52" s="46"/>
      <c r="M52" s="46"/>
      <c r="N52" s="46"/>
    </row>
    <row r="53" spans="1:14" ht="15">
      <c r="A53" s="46"/>
      <c r="B53" s="46"/>
      <c r="C53" s="46"/>
      <c r="D53" s="46"/>
      <c r="E53" s="46"/>
      <c r="F53" s="46"/>
      <c r="G53" s="46"/>
      <c r="H53" s="46"/>
      <c r="I53" s="80"/>
      <c r="J53" s="46"/>
      <c r="K53" s="46"/>
      <c r="L53" s="46"/>
      <c r="M53" s="46"/>
      <c r="N53" s="46"/>
    </row>
    <row r="54" spans="1:14" ht="15">
      <c r="A54" s="46"/>
      <c r="B54" s="46"/>
      <c r="C54" s="46"/>
      <c r="D54" s="46"/>
      <c r="E54" s="46"/>
      <c r="F54" s="46"/>
      <c r="G54" s="46"/>
      <c r="H54" s="46"/>
      <c r="I54" s="80"/>
      <c r="J54" s="46"/>
      <c r="K54" s="46"/>
      <c r="L54" s="46"/>
      <c r="M54" s="46"/>
      <c r="N54" s="46"/>
    </row>
    <row r="55" spans="1:14" ht="15">
      <c r="A55" s="46"/>
      <c r="B55" s="46"/>
      <c r="C55" s="46"/>
      <c r="D55" s="46"/>
      <c r="E55" s="46"/>
      <c r="F55" s="46"/>
      <c r="G55" s="46"/>
      <c r="H55" s="46"/>
      <c r="I55" s="80"/>
      <c r="J55" s="46"/>
      <c r="K55" s="46"/>
      <c r="L55" s="46"/>
      <c r="M55" s="46"/>
      <c r="N55" s="46"/>
    </row>
    <row r="56" spans="1:14" ht="15">
      <c r="A56" s="46"/>
      <c r="B56" s="46"/>
      <c r="C56" s="46"/>
      <c r="D56" s="46"/>
      <c r="E56" s="46"/>
      <c r="F56" s="46"/>
      <c r="G56" s="46"/>
      <c r="H56" s="46"/>
      <c r="I56" s="80"/>
      <c r="J56" s="46"/>
      <c r="K56" s="46"/>
      <c r="L56" s="46"/>
      <c r="M56" s="46"/>
      <c r="N56" s="46"/>
    </row>
    <row r="57" spans="1:14" ht="15">
      <c r="A57" s="46"/>
      <c r="B57" s="46"/>
      <c r="C57" s="46"/>
      <c r="D57" s="46"/>
      <c r="E57" s="46"/>
      <c r="F57" s="46"/>
      <c r="G57" s="46"/>
      <c r="H57" s="46"/>
      <c r="I57" s="80"/>
      <c r="J57" s="46"/>
      <c r="K57" s="46"/>
      <c r="L57" s="46"/>
      <c r="M57" s="46"/>
      <c r="N57" s="46"/>
    </row>
    <row r="58" spans="1:14" ht="15">
      <c r="A58" s="46"/>
      <c r="B58" s="46"/>
      <c r="C58" s="46"/>
      <c r="D58" s="46"/>
      <c r="E58" s="46"/>
      <c r="F58" s="46"/>
      <c r="G58" s="46"/>
      <c r="H58" s="46"/>
      <c r="I58" s="80"/>
      <c r="J58" s="46"/>
      <c r="K58" s="46"/>
      <c r="L58" s="46"/>
      <c r="M58" s="46"/>
      <c r="N58" s="46"/>
    </row>
    <row r="59" spans="1:14" ht="15">
      <c r="A59" s="46"/>
      <c r="B59" s="46"/>
      <c r="C59" s="46"/>
      <c r="D59" s="46"/>
      <c r="E59" s="46"/>
      <c r="F59" s="46"/>
      <c r="G59" s="46"/>
      <c r="H59" s="46"/>
      <c r="I59" s="80"/>
      <c r="J59" s="46"/>
      <c r="K59" s="46"/>
      <c r="L59" s="46"/>
      <c r="M59" s="46"/>
      <c r="N59" s="46"/>
    </row>
    <row r="60" spans="1:14" ht="15">
      <c r="A60" s="46"/>
      <c r="B60" s="46"/>
      <c r="C60" s="46"/>
      <c r="D60" s="46"/>
      <c r="E60" s="46"/>
      <c r="F60" s="46"/>
      <c r="G60" s="46"/>
      <c r="H60" s="46"/>
      <c r="I60" s="80"/>
      <c r="J60" s="46"/>
      <c r="K60" s="46"/>
      <c r="L60" s="46"/>
      <c r="M60" s="46"/>
      <c r="N60" s="46"/>
    </row>
  </sheetData>
  <sheetProtection/>
  <mergeCells count="6">
    <mergeCell ref="L3:M3"/>
    <mergeCell ref="A44:L44"/>
    <mergeCell ref="A3:A5"/>
    <mergeCell ref="B3:D3"/>
    <mergeCell ref="E3:G3"/>
    <mergeCell ref="H3:K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72"/>
  <sheetViews>
    <sheetView zoomScale="75" zoomScaleNormal="75" zoomScaleSheetLayoutView="75" zoomScalePageLayoutView="0" workbookViewId="0" topLeftCell="A1">
      <selection activeCell="A1" sqref="A1"/>
    </sheetView>
  </sheetViews>
  <sheetFormatPr defaultColWidth="9.00390625" defaultRowHeight="12.75"/>
  <cols>
    <col min="1" max="1" width="10.875" style="117" customWidth="1"/>
    <col min="2" max="2" width="57.75390625" style="117" customWidth="1"/>
    <col min="3" max="3" width="18.375" style="117" customWidth="1"/>
    <col min="4" max="4" width="16.875" style="117" customWidth="1"/>
    <col min="5" max="5" width="13.875" style="117" customWidth="1"/>
    <col min="6" max="6" width="15.125" style="117" customWidth="1"/>
    <col min="7" max="7" width="7.125" style="117" customWidth="1"/>
    <col min="8" max="8" width="13.375" style="117" customWidth="1"/>
    <col min="9" max="16384" width="9.125" style="117" customWidth="1"/>
  </cols>
  <sheetData>
    <row r="1" ht="24" customHeight="1">
      <c r="F1" s="118" t="s">
        <v>1310</v>
      </c>
    </row>
    <row r="2" ht="24" customHeight="1">
      <c r="F2" s="118" t="s">
        <v>1311</v>
      </c>
    </row>
    <row r="3" ht="24" customHeight="1">
      <c r="F3" s="118" t="s">
        <v>1312</v>
      </c>
    </row>
    <row r="4" ht="24" customHeight="1">
      <c r="F4" s="118" t="s">
        <v>1300</v>
      </c>
    </row>
    <row r="6" spans="1:7" ht="18">
      <c r="A6" s="459" t="s">
        <v>298</v>
      </c>
      <c r="B6" s="460"/>
      <c r="C6" s="460"/>
      <c r="D6" s="460"/>
      <c r="E6" s="460"/>
      <c r="F6" s="460"/>
      <c r="G6" s="460"/>
    </row>
    <row r="7" spans="1:7" ht="18" customHeight="1">
      <c r="A7" s="461" t="s">
        <v>127</v>
      </c>
      <c r="B7" s="460"/>
      <c r="C7" s="460"/>
      <c r="D7" s="460"/>
      <c r="E7" s="460"/>
      <c r="F7" s="460"/>
      <c r="G7" s="460"/>
    </row>
    <row r="8" spans="1:7" ht="19.5" customHeight="1">
      <c r="A8" s="461" t="s">
        <v>300</v>
      </c>
      <c r="B8" s="460"/>
      <c r="C8" s="460"/>
      <c r="D8" s="460"/>
      <c r="E8" s="460"/>
      <c r="F8" s="460"/>
      <c r="G8" s="460"/>
    </row>
    <row r="9" spans="2:4" ht="15">
      <c r="B9" s="119"/>
      <c r="C9" s="117" t="s">
        <v>605</v>
      </c>
      <c r="D9" s="117" t="s">
        <v>605</v>
      </c>
    </row>
    <row r="10" spans="2:6" ht="18">
      <c r="B10" s="120" t="s">
        <v>301</v>
      </c>
      <c r="C10" s="121" t="e">
        <f>C11+C12+C14+C13</f>
        <v>#REF!</v>
      </c>
      <c r="D10" s="122"/>
      <c r="E10" s="122"/>
      <c r="F10" s="117" t="s">
        <v>605</v>
      </c>
    </row>
    <row r="11" spans="2:5" ht="18">
      <c r="B11" s="120" t="s">
        <v>302</v>
      </c>
      <c r="C11" s="121" t="e">
        <f>C57+C114+C133+C152+C182+C222+C289+C346+C384+C438</f>
        <v>#REF!</v>
      </c>
      <c r="D11" s="122" t="s">
        <v>993</v>
      </c>
      <c r="E11" s="122"/>
    </row>
    <row r="12" spans="2:5" ht="18">
      <c r="B12" s="120" t="s">
        <v>303</v>
      </c>
      <c r="C12" s="121" t="e">
        <f>C100+C119+C140+C159+C191+C255+C335+C352+C427+C442</f>
        <v>#REF!</v>
      </c>
      <c r="D12" s="122"/>
      <c r="E12" s="122"/>
    </row>
    <row r="13" spans="2:4" ht="18">
      <c r="B13" s="120" t="s">
        <v>104</v>
      </c>
      <c r="C13" s="121">
        <f>C101+C120+C160+C192+C256+C336+C428</f>
        <v>0</v>
      </c>
      <c r="D13" s="117" t="s">
        <v>993</v>
      </c>
    </row>
    <row r="14" spans="2:4" ht="18">
      <c r="B14" s="120" t="s">
        <v>304</v>
      </c>
      <c r="C14" s="121">
        <f>C102+C121+C142+C161+C193+C257+C337+C354+C429+C444+C450+C456+C466</f>
        <v>7545.496999999999</v>
      </c>
      <c r="D14" s="117" t="s">
        <v>993</v>
      </c>
    </row>
    <row r="15" spans="2:4" ht="18">
      <c r="B15" s="120" t="s">
        <v>676</v>
      </c>
      <c r="C15" s="121">
        <f>C103+C162+C194+C258+C338+C355+C430+C445+C451+C457</f>
        <v>10.104</v>
      </c>
      <c r="D15" s="117" t="s">
        <v>993</v>
      </c>
    </row>
    <row r="16" spans="2:3" ht="18">
      <c r="B16" s="120"/>
      <c r="C16" s="121"/>
    </row>
    <row r="17" spans="2:4" ht="18">
      <c r="B17" s="120" t="s">
        <v>1321</v>
      </c>
      <c r="C17" s="121" t="e">
        <f>C46</f>
        <v>#REF!</v>
      </c>
      <c r="D17" s="117" t="s">
        <v>993</v>
      </c>
    </row>
    <row r="18" spans="2:3" ht="18">
      <c r="B18" s="120"/>
      <c r="C18" s="123"/>
    </row>
    <row r="19" spans="2:3" ht="18">
      <c r="B19" s="120" t="s">
        <v>678</v>
      </c>
      <c r="C19" s="121" t="e">
        <f>C10-C17</f>
        <v>#REF!</v>
      </c>
    </row>
    <row r="20" ht="16.5" thickBot="1">
      <c r="B20" s="124"/>
    </row>
    <row r="21" spans="1:7" ht="35.25" customHeight="1" thickBot="1">
      <c r="A21" s="115" t="s">
        <v>305</v>
      </c>
      <c r="B21" s="125" t="s">
        <v>306</v>
      </c>
      <c r="C21" s="126"/>
      <c r="D21" s="126"/>
      <c r="E21" s="126"/>
      <c r="F21" s="127"/>
      <c r="G21" s="128"/>
    </row>
    <row r="22" spans="1:7" ht="12.75">
      <c r="A22" s="462" t="s">
        <v>307</v>
      </c>
      <c r="B22" s="464" t="s">
        <v>308</v>
      </c>
      <c r="C22" s="462" t="s">
        <v>311</v>
      </c>
      <c r="D22" s="462" t="s">
        <v>312</v>
      </c>
      <c r="E22" s="462" t="s">
        <v>313</v>
      </c>
      <c r="F22" s="465" t="s">
        <v>314</v>
      </c>
      <c r="G22" s="466" t="s">
        <v>315</v>
      </c>
    </row>
    <row r="23" spans="1:7" ht="47.25" customHeight="1" thickBot="1">
      <c r="A23" s="463"/>
      <c r="B23" s="463"/>
      <c r="C23" s="463"/>
      <c r="D23" s="463"/>
      <c r="E23" s="463"/>
      <c r="F23" s="463"/>
      <c r="G23" s="467"/>
    </row>
    <row r="24" spans="1:8" ht="12.75">
      <c r="A24" s="95" t="s">
        <v>46</v>
      </c>
      <c r="B24" s="96" t="s">
        <v>205</v>
      </c>
      <c r="C24" s="129" t="e">
        <f>раб!#REF!</f>
        <v>#REF!</v>
      </c>
      <c r="D24" s="130">
        <v>21400</v>
      </c>
      <c r="E24" s="131" t="e">
        <f aca="true" t="shared" si="0" ref="E24:E56">C24-D24</f>
        <v>#REF!</v>
      </c>
      <c r="F24" s="132">
        <v>86.35</v>
      </c>
      <c r="G24" s="114">
        <v>1</v>
      </c>
      <c r="H24" s="133"/>
    </row>
    <row r="25" spans="1:8" ht="12.75">
      <c r="A25" s="95" t="s">
        <v>997</v>
      </c>
      <c r="B25" s="96" t="s">
        <v>1328</v>
      </c>
      <c r="C25" s="129" t="e">
        <f>раб!#REF!</f>
        <v>#REF!</v>
      </c>
      <c r="D25" s="130">
        <v>14000</v>
      </c>
      <c r="E25" s="131" t="e">
        <f t="shared" si="0"/>
        <v>#REF!</v>
      </c>
      <c r="F25" s="134">
        <v>86.35</v>
      </c>
      <c r="G25" s="114">
        <v>1</v>
      </c>
      <c r="H25" s="133"/>
    </row>
    <row r="26" spans="1:8" ht="12.75">
      <c r="A26" s="97" t="s">
        <v>12</v>
      </c>
      <c r="B26" s="98" t="s">
        <v>1326</v>
      </c>
      <c r="C26" s="129">
        <f>раб!D60</f>
        <v>335</v>
      </c>
      <c r="D26" s="130">
        <v>11200</v>
      </c>
      <c r="E26" s="131">
        <f t="shared" si="0"/>
        <v>-10865</v>
      </c>
      <c r="F26" s="134">
        <v>86.35</v>
      </c>
      <c r="G26" s="135">
        <v>1</v>
      </c>
      <c r="H26" s="133"/>
    </row>
    <row r="27" spans="1:8" ht="12.75">
      <c r="A27" s="95" t="s">
        <v>998</v>
      </c>
      <c r="B27" s="96" t="s">
        <v>1327</v>
      </c>
      <c r="C27" s="129" t="e">
        <f>раб!#REF!</f>
        <v>#REF!</v>
      </c>
      <c r="D27" s="130">
        <v>4700</v>
      </c>
      <c r="E27" s="131" t="e">
        <f t="shared" si="0"/>
        <v>#REF!</v>
      </c>
      <c r="F27" s="134">
        <v>113.83</v>
      </c>
      <c r="G27" s="114">
        <v>2</v>
      </c>
      <c r="H27" s="133"/>
    </row>
    <row r="28" spans="1:8" ht="12.75">
      <c r="A28" s="95" t="s">
        <v>13</v>
      </c>
      <c r="B28" s="96" t="s">
        <v>1329</v>
      </c>
      <c r="C28" s="129" t="e">
        <f>раб!#REF!</f>
        <v>#REF!</v>
      </c>
      <c r="D28" s="130">
        <v>250</v>
      </c>
      <c r="E28" s="131" t="e">
        <f t="shared" si="0"/>
        <v>#REF!</v>
      </c>
      <c r="F28" s="134">
        <v>113.83</v>
      </c>
      <c r="G28" s="114">
        <v>2</v>
      </c>
      <c r="H28" s="133"/>
    </row>
    <row r="29" spans="1:8" ht="12.75">
      <c r="A29" s="95" t="s">
        <v>16</v>
      </c>
      <c r="B29" s="96" t="s">
        <v>1331</v>
      </c>
      <c r="C29" s="129" t="e">
        <f>раб!#REF!</f>
        <v>#REF!</v>
      </c>
      <c r="D29" s="130">
        <v>1200</v>
      </c>
      <c r="E29" s="131" t="e">
        <f t="shared" si="0"/>
        <v>#REF!</v>
      </c>
      <c r="F29" s="134">
        <v>113.83</v>
      </c>
      <c r="G29" s="114">
        <v>2</v>
      </c>
      <c r="H29" s="133"/>
    </row>
    <row r="30" spans="1:8" ht="12.75">
      <c r="A30" s="95" t="s">
        <v>1292</v>
      </c>
      <c r="B30" s="96" t="s">
        <v>184</v>
      </c>
      <c r="C30" s="129" t="e">
        <f>раб!#REF!</f>
        <v>#REF!</v>
      </c>
      <c r="D30" s="130">
        <v>270</v>
      </c>
      <c r="E30" s="131" t="e">
        <f t="shared" si="0"/>
        <v>#REF!</v>
      </c>
      <c r="F30" s="134">
        <v>113.83</v>
      </c>
      <c r="G30" s="114">
        <v>2</v>
      </c>
      <c r="H30" s="133"/>
    </row>
    <row r="31" spans="1:8" ht="12.75">
      <c r="A31" s="95" t="s">
        <v>999</v>
      </c>
      <c r="B31" s="96" t="s">
        <v>1332</v>
      </c>
      <c r="C31" s="129" t="e">
        <f>раб!#REF!</f>
        <v>#REF!</v>
      </c>
      <c r="D31" s="130">
        <v>40</v>
      </c>
      <c r="E31" s="131" t="e">
        <f t="shared" si="0"/>
        <v>#REF!</v>
      </c>
      <c r="F31" s="134">
        <v>146.79</v>
      </c>
      <c r="G31" s="114">
        <v>3</v>
      </c>
      <c r="H31" s="133"/>
    </row>
    <row r="32" spans="1:8" ht="12.75">
      <c r="A32" s="95" t="s">
        <v>1000</v>
      </c>
      <c r="B32" s="96" t="s">
        <v>1333</v>
      </c>
      <c r="C32" s="129" t="e">
        <f>раб!#REF!</f>
        <v>#REF!</v>
      </c>
      <c r="D32" s="130">
        <v>500</v>
      </c>
      <c r="E32" s="131" t="e">
        <f t="shared" si="0"/>
        <v>#REF!</v>
      </c>
      <c r="F32" s="134">
        <v>146.79</v>
      </c>
      <c r="G32" s="114">
        <v>3</v>
      </c>
      <c r="H32" s="133"/>
    </row>
    <row r="33" spans="1:8" ht="12.75">
      <c r="A33" s="95" t="s">
        <v>1001</v>
      </c>
      <c r="B33" s="96" t="s">
        <v>1334</v>
      </c>
      <c r="C33" s="129" t="e">
        <f>раб!#REF!</f>
        <v>#REF!</v>
      </c>
      <c r="D33" s="130">
        <v>80</v>
      </c>
      <c r="E33" s="131" t="e">
        <f t="shared" si="0"/>
        <v>#REF!</v>
      </c>
      <c r="F33" s="134">
        <v>146.79</v>
      </c>
      <c r="G33" s="114">
        <v>3</v>
      </c>
      <c r="H33" s="133"/>
    </row>
    <row r="34" spans="1:8" ht="12.75">
      <c r="A34" s="95" t="s">
        <v>1002</v>
      </c>
      <c r="B34" s="96" t="s">
        <v>1335</v>
      </c>
      <c r="C34" s="129" t="e">
        <f>раб!#REF!</f>
        <v>#REF!</v>
      </c>
      <c r="D34" s="130">
        <v>50</v>
      </c>
      <c r="E34" s="131" t="e">
        <f t="shared" si="0"/>
        <v>#REF!</v>
      </c>
      <c r="F34" s="134">
        <v>146.79</v>
      </c>
      <c r="G34" s="114">
        <v>3</v>
      </c>
      <c r="H34" s="133"/>
    </row>
    <row r="35" spans="1:8" ht="12.75">
      <c r="A35" s="95" t="s">
        <v>1003</v>
      </c>
      <c r="B35" s="96" t="s">
        <v>189</v>
      </c>
      <c r="C35" s="129" t="e">
        <f>раб!#REF!</f>
        <v>#REF!</v>
      </c>
      <c r="D35" s="130">
        <v>10</v>
      </c>
      <c r="E35" s="131" t="e">
        <f t="shared" si="0"/>
        <v>#REF!</v>
      </c>
      <c r="F35" s="134">
        <v>146.79</v>
      </c>
      <c r="G35" s="114">
        <v>3</v>
      </c>
      <c r="H35" s="133"/>
    </row>
    <row r="36" spans="1:8" ht="12.75">
      <c r="A36" s="95" t="s">
        <v>1294</v>
      </c>
      <c r="B36" s="96" t="str">
        <f>раб!C72</f>
        <v>ЗАО "Уралэлектромаш"</v>
      </c>
      <c r="C36" s="129" t="e">
        <f>раб!#REF!</f>
        <v>#REF!</v>
      </c>
      <c r="D36" s="130">
        <v>0</v>
      </c>
      <c r="E36" s="131" t="e">
        <f t="shared" si="0"/>
        <v>#REF!</v>
      </c>
      <c r="F36" s="134">
        <v>146.79</v>
      </c>
      <c r="G36" s="114">
        <v>3</v>
      </c>
      <c r="H36" s="133"/>
    </row>
    <row r="37" spans="1:8" ht="12.75">
      <c r="A37" s="95" t="s">
        <v>1004</v>
      </c>
      <c r="B37" s="96" t="s">
        <v>972</v>
      </c>
      <c r="C37" s="129" t="e">
        <f>раб!#REF!</f>
        <v>#REF!</v>
      </c>
      <c r="D37" s="130">
        <v>50</v>
      </c>
      <c r="E37" s="131" t="e">
        <f t="shared" si="0"/>
        <v>#REF!</v>
      </c>
      <c r="F37" s="134">
        <v>146.79</v>
      </c>
      <c r="G37" s="114">
        <v>3</v>
      </c>
      <c r="H37" s="133"/>
    </row>
    <row r="38" spans="1:8" ht="12.75">
      <c r="A38" s="95" t="s">
        <v>17</v>
      </c>
      <c r="B38" s="96" t="s">
        <v>5</v>
      </c>
      <c r="C38" s="129" t="e">
        <f>раб!#REF!</f>
        <v>#REF!</v>
      </c>
      <c r="D38" s="130">
        <v>150</v>
      </c>
      <c r="E38" s="131" t="e">
        <f t="shared" si="0"/>
        <v>#REF!</v>
      </c>
      <c r="F38" s="134">
        <v>146.79</v>
      </c>
      <c r="G38" s="114">
        <v>3</v>
      </c>
      <c r="H38" s="133"/>
    </row>
    <row r="39" spans="1:8" ht="12.75">
      <c r="A39" s="95" t="s">
        <v>1005</v>
      </c>
      <c r="B39" s="96" t="s">
        <v>1338</v>
      </c>
      <c r="C39" s="129" t="e">
        <f>раб!#REF!</f>
        <v>#REF!</v>
      </c>
      <c r="D39" s="130">
        <v>120</v>
      </c>
      <c r="E39" s="131" t="e">
        <f t="shared" si="0"/>
        <v>#REF!</v>
      </c>
      <c r="F39" s="134">
        <v>146.79</v>
      </c>
      <c r="G39" s="114">
        <v>3</v>
      </c>
      <c r="H39" s="133"/>
    </row>
    <row r="40" spans="1:8" ht="12.75">
      <c r="A40" s="95" t="s">
        <v>190</v>
      </c>
      <c r="B40" s="96" t="s">
        <v>191</v>
      </c>
      <c r="C40" s="129" t="e">
        <f>раб!#REF!</f>
        <v>#REF!</v>
      </c>
      <c r="D40" s="130">
        <v>3</v>
      </c>
      <c r="E40" s="131" t="e">
        <f t="shared" si="0"/>
        <v>#REF!</v>
      </c>
      <c r="F40" s="134">
        <v>146.79</v>
      </c>
      <c r="G40" s="114">
        <v>3</v>
      </c>
      <c r="H40" s="133"/>
    </row>
    <row r="41" spans="1:8" ht="12.75">
      <c r="A41" s="95" t="s">
        <v>18</v>
      </c>
      <c r="B41" s="96" t="s">
        <v>1339</v>
      </c>
      <c r="C41" s="129" t="e">
        <f>раб!#REF!</f>
        <v>#REF!</v>
      </c>
      <c r="D41" s="130">
        <v>150</v>
      </c>
      <c r="E41" s="131" t="e">
        <f t="shared" si="0"/>
        <v>#REF!</v>
      </c>
      <c r="F41" s="134">
        <v>146.79</v>
      </c>
      <c r="G41" s="114">
        <v>3</v>
      </c>
      <c r="H41" s="133"/>
    </row>
    <row r="42" spans="1:8" ht="12.75">
      <c r="A42" s="95" t="s">
        <v>19</v>
      </c>
      <c r="B42" s="96" t="s">
        <v>217</v>
      </c>
      <c r="C42" s="129" t="e">
        <f>раб!#REF!</f>
        <v>#REF!</v>
      </c>
      <c r="D42" s="130">
        <v>100</v>
      </c>
      <c r="E42" s="131" t="e">
        <f t="shared" si="0"/>
        <v>#REF!</v>
      </c>
      <c r="F42" s="134">
        <v>113.83</v>
      </c>
      <c r="G42" s="114">
        <v>2</v>
      </c>
      <c r="H42" s="133"/>
    </row>
    <row r="43" spans="1:8" ht="12.75">
      <c r="A43" s="95" t="s">
        <v>1006</v>
      </c>
      <c r="B43" s="96" t="s">
        <v>1340</v>
      </c>
      <c r="C43" s="129" t="e">
        <f>раб!#REF!</f>
        <v>#REF!</v>
      </c>
      <c r="D43" s="130">
        <v>17</v>
      </c>
      <c r="E43" s="131" t="e">
        <f t="shared" si="0"/>
        <v>#REF!</v>
      </c>
      <c r="F43" s="134">
        <v>146.79</v>
      </c>
      <c r="G43" s="114">
        <v>3</v>
      </c>
      <c r="H43" s="133"/>
    </row>
    <row r="44" spans="1:8" ht="12.75">
      <c r="A44" s="95" t="s">
        <v>1007</v>
      </c>
      <c r="B44" s="96" t="s">
        <v>1341</v>
      </c>
      <c r="C44" s="129" t="e">
        <f>раб!#REF!</f>
        <v>#REF!</v>
      </c>
      <c r="D44" s="130">
        <v>155</v>
      </c>
      <c r="E44" s="131" t="e">
        <f t="shared" si="0"/>
        <v>#REF!</v>
      </c>
      <c r="F44" s="134">
        <v>146.79</v>
      </c>
      <c r="G44" s="114">
        <v>3</v>
      </c>
      <c r="H44" s="133"/>
    </row>
    <row r="45" spans="1:8" ht="12.75">
      <c r="A45" s="95" t="s">
        <v>1008</v>
      </c>
      <c r="B45" s="96" t="s">
        <v>1342</v>
      </c>
      <c r="C45" s="129" t="e">
        <f>раб!#REF!</f>
        <v>#REF!</v>
      </c>
      <c r="D45" s="130">
        <v>100</v>
      </c>
      <c r="E45" s="131" t="e">
        <f t="shared" si="0"/>
        <v>#REF!</v>
      </c>
      <c r="F45" s="134">
        <v>146.79</v>
      </c>
      <c r="G45" s="114">
        <v>3</v>
      </c>
      <c r="H45" s="133"/>
    </row>
    <row r="46" spans="1:8" ht="12.75">
      <c r="A46" s="99">
        <v>219</v>
      </c>
      <c r="B46" s="96" t="s">
        <v>1343</v>
      </c>
      <c r="C46" s="129" t="e">
        <f>раб!#REF!</f>
        <v>#REF!</v>
      </c>
      <c r="D46" s="130">
        <v>0</v>
      </c>
      <c r="E46" s="131" t="e">
        <f t="shared" si="0"/>
        <v>#REF!</v>
      </c>
      <c r="F46" s="134">
        <v>146.79</v>
      </c>
      <c r="G46" s="114">
        <v>3</v>
      </c>
      <c r="H46" s="133"/>
    </row>
    <row r="47" spans="1:8" ht="12.75">
      <c r="A47" s="95" t="s">
        <v>1009</v>
      </c>
      <c r="B47" s="96" t="s">
        <v>992</v>
      </c>
      <c r="C47" s="129" t="e">
        <f>раб!#REF!</f>
        <v>#REF!</v>
      </c>
      <c r="D47" s="130">
        <v>0</v>
      </c>
      <c r="E47" s="131" t="e">
        <f t="shared" si="0"/>
        <v>#REF!</v>
      </c>
      <c r="F47" s="134">
        <v>146.79</v>
      </c>
      <c r="G47" s="114">
        <v>3</v>
      </c>
      <c r="H47" s="133"/>
    </row>
    <row r="48" spans="1:8" ht="12.75">
      <c r="A48" s="95" t="s">
        <v>23</v>
      </c>
      <c r="B48" s="96" t="s">
        <v>986</v>
      </c>
      <c r="C48" s="129" t="e">
        <f>раб!#REF!</f>
        <v>#REF!</v>
      </c>
      <c r="D48" s="130">
        <v>0</v>
      </c>
      <c r="E48" s="131" t="e">
        <f t="shared" si="0"/>
        <v>#REF!</v>
      </c>
      <c r="F48" s="134">
        <v>146.79</v>
      </c>
      <c r="G48" s="114">
        <v>3</v>
      </c>
      <c r="H48" s="133"/>
    </row>
    <row r="49" spans="1:8" ht="12.75">
      <c r="A49" s="95" t="s">
        <v>1010</v>
      </c>
      <c r="B49" s="96" t="s">
        <v>141</v>
      </c>
      <c r="C49" s="129" t="e">
        <f>раб!#REF!</f>
        <v>#REF!</v>
      </c>
      <c r="D49" s="130">
        <v>0</v>
      </c>
      <c r="E49" s="131" t="e">
        <f t="shared" si="0"/>
        <v>#REF!</v>
      </c>
      <c r="F49" s="134">
        <v>146.79</v>
      </c>
      <c r="G49" s="114">
        <v>3</v>
      </c>
      <c r="H49" s="133"/>
    </row>
    <row r="50" spans="1:8" ht="12.75">
      <c r="A50" s="95" t="s">
        <v>1011</v>
      </c>
      <c r="B50" s="96" t="s">
        <v>97</v>
      </c>
      <c r="C50" s="129" t="e">
        <f>раб!#REF!</f>
        <v>#REF!</v>
      </c>
      <c r="D50" s="130">
        <v>0</v>
      </c>
      <c r="E50" s="131" t="e">
        <f t="shared" si="0"/>
        <v>#REF!</v>
      </c>
      <c r="F50" s="134">
        <v>146.79</v>
      </c>
      <c r="G50" s="114">
        <v>3</v>
      </c>
      <c r="H50" s="133"/>
    </row>
    <row r="51" spans="1:8" ht="12.75" hidden="1">
      <c r="A51" s="95"/>
      <c r="B51" s="96" t="s">
        <v>316</v>
      </c>
      <c r="C51" s="129" t="e">
        <f>раб!#REF!</f>
        <v>#REF!</v>
      </c>
      <c r="D51" s="130">
        <v>0</v>
      </c>
      <c r="E51" s="131" t="e">
        <f t="shared" si="0"/>
        <v>#REF!</v>
      </c>
      <c r="F51" s="134">
        <v>146.79</v>
      </c>
      <c r="G51" s="114">
        <v>3</v>
      </c>
      <c r="H51" s="133"/>
    </row>
    <row r="52" spans="1:8" ht="12.75">
      <c r="A52" s="95" t="s">
        <v>1012</v>
      </c>
      <c r="B52" s="96" t="s">
        <v>220</v>
      </c>
      <c r="C52" s="129" t="e">
        <f>раб!#REF!</f>
        <v>#REF!</v>
      </c>
      <c r="D52" s="130">
        <v>5</v>
      </c>
      <c r="E52" s="131" t="e">
        <f t="shared" si="0"/>
        <v>#REF!</v>
      </c>
      <c r="F52" s="134">
        <v>146.79</v>
      </c>
      <c r="G52" s="114">
        <v>3</v>
      </c>
      <c r="H52" s="133"/>
    </row>
    <row r="53" spans="1:8" ht="12.75">
      <c r="A53" s="100" t="s">
        <v>1013</v>
      </c>
      <c r="B53" s="96" t="s">
        <v>1344</v>
      </c>
      <c r="C53" s="129" t="e">
        <f>раб!#REF!</f>
        <v>#REF!</v>
      </c>
      <c r="D53" s="130">
        <v>0</v>
      </c>
      <c r="E53" s="131" t="e">
        <f t="shared" si="0"/>
        <v>#REF!</v>
      </c>
      <c r="F53" s="134">
        <v>146.79</v>
      </c>
      <c r="G53" s="136">
        <v>3</v>
      </c>
      <c r="H53" s="133"/>
    </row>
    <row r="54" spans="1:8" ht="12.75">
      <c r="A54" s="100" t="s">
        <v>216</v>
      </c>
      <c r="B54" s="96" t="s">
        <v>671</v>
      </c>
      <c r="C54" s="129" t="e">
        <f>раб!#REF!</f>
        <v>#REF!</v>
      </c>
      <c r="D54" s="130">
        <v>0</v>
      </c>
      <c r="E54" s="131" t="e">
        <f t="shared" si="0"/>
        <v>#REF!</v>
      </c>
      <c r="F54" s="134">
        <v>146.79</v>
      </c>
      <c r="G54" s="136">
        <v>3</v>
      </c>
      <c r="H54" s="133"/>
    </row>
    <row r="55" spans="1:8" ht="12.75">
      <c r="A55" s="95" t="s">
        <v>1014</v>
      </c>
      <c r="B55" s="96" t="s">
        <v>1345</v>
      </c>
      <c r="C55" s="129" t="e">
        <f>раб!#REF!</f>
        <v>#REF!</v>
      </c>
      <c r="D55" s="130">
        <v>170</v>
      </c>
      <c r="E55" s="131" t="e">
        <f t="shared" si="0"/>
        <v>#REF!</v>
      </c>
      <c r="F55" s="134">
        <v>146.79</v>
      </c>
      <c r="G55" s="136">
        <v>3</v>
      </c>
      <c r="H55" s="133"/>
    </row>
    <row r="56" spans="1:8" ht="13.5" thickBot="1">
      <c r="A56" s="101" t="s">
        <v>1015</v>
      </c>
      <c r="B56" s="102" t="s">
        <v>918</v>
      </c>
      <c r="C56" s="137" t="e">
        <f>раб!#REF!</f>
        <v>#REF!</v>
      </c>
      <c r="D56" s="138">
        <v>11</v>
      </c>
      <c r="E56" s="131" t="e">
        <f t="shared" si="0"/>
        <v>#REF!</v>
      </c>
      <c r="F56" s="134">
        <v>146.79</v>
      </c>
      <c r="G56" s="136">
        <v>3</v>
      </c>
      <c r="H56" s="133"/>
    </row>
    <row r="57" spans="1:8" ht="31.5" customHeight="1" thickBot="1">
      <c r="A57" s="468" t="s">
        <v>358</v>
      </c>
      <c r="B57" s="469"/>
      <c r="C57" s="139" t="e">
        <f>SUM(C24:C56)</f>
        <v>#REF!</v>
      </c>
      <c r="D57" s="139">
        <f>SUM(D24:D56)</f>
        <v>54731</v>
      </c>
      <c r="E57" s="139"/>
      <c r="F57" s="140"/>
      <c r="G57" s="141"/>
      <c r="H57" s="133"/>
    </row>
    <row r="58" spans="1:7" ht="12.75">
      <c r="A58" s="462" t="s">
        <v>307</v>
      </c>
      <c r="B58" s="473" t="s">
        <v>359</v>
      </c>
      <c r="C58" s="462" t="s">
        <v>360</v>
      </c>
      <c r="D58" s="462" t="s">
        <v>361</v>
      </c>
      <c r="E58" s="109"/>
      <c r="F58" s="465" t="s">
        <v>314</v>
      </c>
      <c r="G58" s="462" t="s">
        <v>362</v>
      </c>
    </row>
    <row r="59" spans="1:7" ht="46.5" customHeight="1" thickBot="1">
      <c r="A59" s="463"/>
      <c r="B59" s="467"/>
      <c r="C59" s="463"/>
      <c r="D59" s="463"/>
      <c r="E59" s="110"/>
      <c r="F59" s="463"/>
      <c r="G59" s="463"/>
    </row>
    <row r="60" spans="1:7" ht="12.75">
      <c r="A60" s="95" t="s">
        <v>1258</v>
      </c>
      <c r="B60" s="103" t="s">
        <v>363</v>
      </c>
      <c r="C60" s="142" t="e">
        <f>раб!#REF!</f>
        <v>#REF!</v>
      </c>
      <c r="D60" s="134">
        <v>1113.64</v>
      </c>
      <c r="E60" s="134"/>
      <c r="F60" s="114">
        <v>146.79</v>
      </c>
      <c r="G60" s="134">
        <v>0</v>
      </c>
    </row>
    <row r="61" spans="1:7" ht="12.75">
      <c r="A61" s="95" t="s">
        <v>1250</v>
      </c>
      <c r="B61" s="103" t="s">
        <v>939</v>
      </c>
      <c r="C61" s="142" t="e">
        <f>раб!#REF!</f>
        <v>#REF!</v>
      </c>
      <c r="D61" s="134">
        <v>1113.64</v>
      </c>
      <c r="E61" s="134"/>
      <c r="F61" s="114">
        <v>146.79</v>
      </c>
      <c r="G61" s="134">
        <v>0</v>
      </c>
    </row>
    <row r="62" spans="1:7" ht="12.75">
      <c r="A62" s="95" t="s">
        <v>1265</v>
      </c>
      <c r="B62" s="103" t="s">
        <v>364</v>
      </c>
      <c r="C62" s="142" t="e">
        <f>раб!#REF!</f>
        <v>#REF!</v>
      </c>
      <c r="D62" s="134">
        <v>1113.64</v>
      </c>
      <c r="E62" s="134"/>
      <c r="F62" s="114">
        <v>146.79</v>
      </c>
      <c r="G62" s="134">
        <v>0</v>
      </c>
    </row>
    <row r="63" spans="1:7" ht="12.75" hidden="1">
      <c r="A63" s="95"/>
      <c r="B63" s="103" t="s">
        <v>365</v>
      </c>
      <c r="C63" s="142">
        <f>раб!D135</f>
        <v>0</v>
      </c>
      <c r="D63" s="134">
        <v>1113.64</v>
      </c>
      <c r="E63" s="134"/>
      <c r="F63" s="114">
        <v>146.79</v>
      </c>
      <c r="G63" s="134">
        <v>0</v>
      </c>
    </row>
    <row r="64" spans="1:7" ht="12.75">
      <c r="A64" s="97" t="s">
        <v>1271</v>
      </c>
      <c r="B64" s="103" t="s">
        <v>367</v>
      </c>
      <c r="C64" s="142" t="e">
        <f>раб!#REF!</f>
        <v>#REF!</v>
      </c>
      <c r="D64" s="134">
        <v>1113.64</v>
      </c>
      <c r="E64" s="134"/>
      <c r="F64" s="114">
        <v>146.79</v>
      </c>
      <c r="G64" s="134">
        <v>0</v>
      </c>
    </row>
    <row r="65" spans="1:7" ht="12.75">
      <c r="A65" s="97" t="s">
        <v>665</v>
      </c>
      <c r="B65" s="104" t="s">
        <v>599</v>
      </c>
      <c r="C65" s="142" t="e">
        <f>раб!#REF!</f>
        <v>#REF!</v>
      </c>
      <c r="D65" s="134">
        <v>1113.64</v>
      </c>
      <c r="E65" s="143"/>
      <c r="F65" s="114">
        <v>146.79</v>
      </c>
      <c r="G65" s="134">
        <v>0</v>
      </c>
    </row>
    <row r="66" spans="1:7" ht="12.75">
      <c r="A66" s="97" t="s">
        <v>666</v>
      </c>
      <c r="B66" s="103" t="s">
        <v>596</v>
      </c>
      <c r="C66" s="142" t="e">
        <f>раб!#REF!</f>
        <v>#REF!</v>
      </c>
      <c r="D66" s="134">
        <v>1113.64</v>
      </c>
      <c r="E66" s="134"/>
      <c r="F66" s="114">
        <v>146.79</v>
      </c>
      <c r="G66" s="134">
        <v>0</v>
      </c>
    </row>
    <row r="67" spans="1:7" ht="12.75" hidden="1">
      <c r="A67" s="95"/>
      <c r="B67" s="103" t="s">
        <v>925</v>
      </c>
      <c r="C67" s="142" t="e">
        <f>раб!#REF!</f>
        <v>#REF!</v>
      </c>
      <c r="D67" s="134">
        <v>1113.64</v>
      </c>
      <c r="E67" s="134"/>
      <c r="F67" s="114">
        <v>146.79</v>
      </c>
      <c r="G67" s="134">
        <v>0</v>
      </c>
    </row>
    <row r="68" spans="1:7" ht="12.75">
      <c r="A68" s="95" t="s">
        <v>1262</v>
      </c>
      <c r="B68" s="103" t="s">
        <v>779</v>
      </c>
      <c r="C68" s="142" t="e">
        <f>раб!#REF!</f>
        <v>#REF!</v>
      </c>
      <c r="D68" s="134">
        <v>1113.64</v>
      </c>
      <c r="E68" s="134"/>
      <c r="F68" s="114">
        <v>146.79</v>
      </c>
      <c r="G68" s="134">
        <v>0</v>
      </c>
    </row>
    <row r="69" spans="1:7" ht="12.75" hidden="1">
      <c r="A69" s="95"/>
      <c r="B69" s="103" t="s">
        <v>906</v>
      </c>
      <c r="C69" s="142" t="e">
        <f>раб!#REF!</f>
        <v>#REF!</v>
      </c>
      <c r="D69" s="134">
        <v>1113.64</v>
      </c>
      <c r="E69" s="134"/>
      <c r="F69" s="114">
        <v>146.79</v>
      </c>
      <c r="G69" s="134">
        <v>0</v>
      </c>
    </row>
    <row r="70" spans="1:7" ht="12.75">
      <c r="A70" s="95" t="s">
        <v>1266</v>
      </c>
      <c r="B70" s="103" t="s">
        <v>112</v>
      </c>
      <c r="C70" s="142" t="e">
        <f>раб!#REF!</f>
        <v>#REF!</v>
      </c>
      <c r="D70" s="134">
        <v>1113.64</v>
      </c>
      <c r="E70" s="134"/>
      <c r="F70" s="114">
        <v>146.79</v>
      </c>
      <c r="G70" s="134">
        <v>0</v>
      </c>
    </row>
    <row r="71" spans="1:7" ht="12.75">
      <c r="A71" s="95" t="s">
        <v>1268</v>
      </c>
      <c r="B71" s="105" t="s">
        <v>940</v>
      </c>
      <c r="C71" s="142" t="e">
        <f>раб!#REF!</f>
        <v>#REF!</v>
      </c>
      <c r="D71" s="134">
        <v>1113.64</v>
      </c>
      <c r="E71" s="144"/>
      <c r="F71" s="114">
        <v>146.79</v>
      </c>
      <c r="G71" s="144">
        <v>0</v>
      </c>
    </row>
    <row r="72" spans="1:7" ht="12.75">
      <c r="A72" s="95" t="s">
        <v>1269</v>
      </c>
      <c r="B72" s="103" t="s">
        <v>941</v>
      </c>
      <c r="C72" s="142" t="e">
        <f>раб!#REF!</f>
        <v>#REF!</v>
      </c>
      <c r="D72" s="134">
        <v>1113.64</v>
      </c>
      <c r="E72" s="134"/>
      <c r="F72" s="114">
        <v>146.79</v>
      </c>
      <c r="G72" s="134">
        <v>0</v>
      </c>
    </row>
    <row r="73" spans="1:7" ht="12.75">
      <c r="A73" s="95" t="s">
        <v>1270</v>
      </c>
      <c r="B73" s="103" t="s">
        <v>942</v>
      </c>
      <c r="C73" s="142" t="e">
        <f>раб!#REF!</f>
        <v>#REF!</v>
      </c>
      <c r="D73" s="134">
        <v>1113.64</v>
      </c>
      <c r="E73" s="134"/>
      <c r="F73" s="114">
        <v>146.79</v>
      </c>
      <c r="G73" s="134">
        <v>0</v>
      </c>
    </row>
    <row r="74" spans="1:7" ht="12.75">
      <c r="A74" s="95" t="s">
        <v>945</v>
      </c>
      <c r="B74" s="103" t="s">
        <v>944</v>
      </c>
      <c r="C74" s="142" t="e">
        <f>раб!#REF!</f>
        <v>#REF!</v>
      </c>
      <c r="D74" s="134">
        <v>1113.64</v>
      </c>
      <c r="E74" s="134"/>
      <c r="F74" s="114">
        <v>146.79</v>
      </c>
      <c r="G74" s="134">
        <v>0</v>
      </c>
    </row>
    <row r="75" spans="1:7" ht="12.75">
      <c r="A75" s="95" t="s">
        <v>1295</v>
      </c>
      <c r="B75" s="103" t="s">
        <v>368</v>
      </c>
      <c r="C75" s="142" t="e">
        <f>раб!#REF!</f>
        <v>#REF!</v>
      </c>
      <c r="D75" s="134">
        <v>1113.64</v>
      </c>
      <c r="E75" s="134"/>
      <c r="F75" s="114">
        <v>146.79</v>
      </c>
      <c r="G75" s="134">
        <v>0</v>
      </c>
    </row>
    <row r="76" spans="1:7" ht="12.75">
      <c r="A76" s="95" t="s">
        <v>1298</v>
      </c>
      <c r="B76" s="103" t="s">
        <v>107</v>
      </c>
      <c r="C76" s="142" t="e">
        <f>раб!#REF!</f>
        <v>#REF!</v>
      </c>
      <c r="D76" s="134">
        <v>1113.64</v>
      </c>
      <c r="E76" s="134"/>
      <c r="F76" s="114">
        <v>146.79</v>
      </c>
      <c r="G76" s="134">
        <v>0</v>
      </c>
    </row>
    <row r="77" spans="1:7" ht="12.75">
      <c r="A77" s="95" t="s">
        <v>1253</v>
      </c>
      <c r="B77" s="103" t="s">
        <v>1255</v>
      </c>
      <c r="C77" s="142" t="e">
        <f>раб!#REF!</f>
        <v>#REF!</v>
      </c>
      <c r="D77" s="134">
        <v>1113.64</v>
      </c>
      <c r="E77" s="134"/>
      <c r="F77" s="114">
        <v>146.79</v>
      </c>
      <c r="G77" s="134">
        <v>0</v>
      </c>
    </row>
    <row r="78" spans="1:7" ht="12.75">
      <c r="A78" s="95" t="s">
        <v>248</v>
      </c>
      <c r="B78" s="103" t="s">
        <v>249</v>
      </c>
      <c r="C78" s="142" t="e">
        <f>раб!#REF!</f>
        <v>#REF!</v>
      </c>
      <c r="D78" s="134">
        <v>1113.64</v>
      </c>
      <c r="E78" s="134"/>
      <c r="F78" s="114">
        <v>146.79</v>
      </c>
      <c r="G78" s="134">
        <v>0</v>
      </c>
    </row>
    <row r="79" spans="1:7" ht="12.75">
      <c r="A79" s="95" t="s">
        <v>1237</v>
      </c>
      <c r="B79" s="103" t="s">
        <v>369</v>
      </c>
      <c r="C79" s="142" t="e">
        <f>раб!#REF!</f>
        <v>#REF!</v>
      </c>
      <c r="D79" s="134">
        <v>1113.64</v>
      </c>
      <c r="E79" s="134"/>
      <c r="F79" s="114">
        <v>146.79</v>
      </c>
      <c r="G79" s="134">
        <v>0</v>
      </c>
    </row>
    <row r="80" spans="1:7" ht="12.75" hidden="1">
      <c r="A80" s="95"/>
      <c r="B80" s="103" t="s">
        <v>370</v>
      </c>
      <c r="C80" s="142">
        <f>раб!D136</f>
        <v>0</v>
      </c>
      <c r="D80" s="134">
        <v>1113.64</v>
      </c>
      <c r="E80" s="134"/>
      <c r="F80" s="114">
        <v>146.79</v>
      </c>
      <c r="G80" s="134">
        <v>0</v>
      </c>
    </row>
    <row r="81" spans="1:7" ht="12.75">
      <c r="A81" s="95" t="s">
        <v>1260</v>
      </c>
      <c r="B81" s="103" t="s">
        <v>946</v>
      </c>
      <c r="C81" s="142">
        <f>раб!D137</f>
        <v>0</v>
      </c>
      <c r="D81" s="134">
        <v>1113.64</v>
      </c>
      <c r="E81" s="134"/>
      <c r="F81" s="114">
        <v>146.79</v>
      </c>
      <c r="G81" s="134">
        <v>0</v>
      </c>
    </row>
    <row r="82" spans="1:7" ht="12.75" hidden="1">
      <c r="A82" s="95" t="s">
        <v>253</v>
      </c>
      <c r="B82" s="103" t="s">
        <v>106</v>
      </c>
      <c r="C82" s="142">
        <f>раб!D138</f>
        <v>0</v>
      </c>
      <c r="D82" s="134">
        <v>1113.64</v>
      </c>
      <c r="E82" s="134"/>
      <c r="F82" s="114">
        <v>146.79</v>
      </c>
      <c r="G82" s="134">
        <v>0</v>
      </c>
    </row>
    <row r="83" spans="1:7" ht="12.75">
      <c r="A83" s="95" t="s">
        <v>1261</v>
      </c>
      <c r="B83" s="103" t="s">
        <v>371</v>
      </c>
      <c r="C83" s="142" t="e">
        <f>раб!#REF!</f>
        <v>#REF!</v>
      </c>
      <c r="D83" s="134">
        <v>1113.64</v>
      </c>
      <c r="E83" s="134"/>
      <c r="F83" s="114">
        <v>146.79</v>
      </c>
      <c r="G83" s="134">
        <v>0</v>
      </c>
    </row>
    <row r="84" spans="1:7" ht="12.75">
      <c r="A84" s="95" t="s">
        <v>622</v>
      </c>
      <c r="B84" s="103" t="s">
        <v>621</v>
      </c>
      <c r="C84" s="142" t="e">
        <f>раб!#REF!</f>
        <v>#REF!</v>
      </c>
      <c r="D84" s="134">
        <v>1113.64</v>
      </c>
      <c r="E84" s="134"/>
      <c r="F84" s="114">
        <v>146.79</v>
      </c>
      <c r="G84" s="134">
        <v>0</v>
      </c>
    </row>
    <row r="85" spans="1:7" ht="12.75">
      <c r="A85" s="95" t="s">
        <v>1240</v>
      </c>
      <c r="B85" s="103" t="s">
        <v>372</v>
      </c>
      <c r="C85" s="142" t="e">
        <f>раб!#REF!</f>
        <v>#REF!</v>
      </c>
      <c r="D85" s="134">
        <v>1113.64</v>
      </c>
      <c r="E85" s="134"/>
      <c r="F85" s="114">
        <v>146.79</v>
      </c>
      <c r="G85" s="134">
        <v>0</v>
      </c>
    </row>
    <row r="86" spans="1:7" ht="12.75">
      <c r="A86" s="95" t="s">
        <v>309</v>
      </c>
      <c r="B86" s="103" t="s">
        <v>123</v>
      </c>
      <c r="C86" s="142" t="e">
        <f>раб!#REF!</f>
        <v>#REF!</v>
      </c>
      <c r="D86" s="134">
        <v>1113.64</v>
      </c>
      <c r="E86" s="134"/>
      <c r="F86" s="114">
        <v>146.79</v>
      </c>
      <c r="G86" s="134">
        <v>0</v>
      </c>
    </row>
    <row r="87" spans="1:7" ht="12.75">
      <c r="A87" s="95" t="s">
        <v>1259</v>
      </c>
      <c r="B87" s="103" t="s">
        <v>373</v>
      </c>
      <c r="C87" s="142" t="e">
        <f>раб!#REF!</f>
        <v>#REF!</v>
      </c>
      <c r="D87" s="134">
        <v>1113.64</v>
      </c>
      <c r="E87" s="134"/>
      <c r="F87" s="114">
        <v>146.79</v>
      </c>
      <c r="G87" s="134">
        <v>0</v>
      </c>
    </row>
    <row r="88" spans="1:7" ht="12.75">
      <c r="A88" s="95" t="s">
        <v>1287</v>
      </c>
      <c r="B88" s="103" t="s">
        <v>111</v>
      </c>
      <c r="C88" s="142" t="e">
        <f>раб!#REF!</f>
        <v>#REF!</v>
      </c>
      <c r="D88" s="134">
        <v>1113.64</v>
      </c>
      <c r="E88" s="134"/>
      <c r="F88" s="114">
        <v>146.79</v>
      </c>
      <c r="G88" s="134">
        <v>0</v>
      </c>
    </row>
    <row r="89" spans="1:7" ht="12.75">
      <c r="A89" s="95" t="s">
        <v>1272</v>
      </c>
      <c r="B89" s="103" t="s">
        <v>374</v>
      </c>
      <c r="C89" s="142" t="e">
        <f>раб!#REF!</f>
        <v>#REF!</v>
      </c>
      <c r="D89" s="134">
        <v>1113.64</v>
      </c>
      <c r="E89" s="134"/>
      <c r="F89" s="114">
        <v>146.79</v>
      </c>
      <c r="G89" s="134">
        <v>0</v>
      </c>
    </row>
    <row r="90" spans="1:7" ht="12.75">
      <c r="A90" s="95" t="s">
        <v>1273</v>
      </c>
      <c r="B90" s="103" t="s">
        <v>380</v>
      </c>
      <c r="C90" s="142" t="e">
        <f>раб!#REF!</f>
        <v>#REF!</v>
      </c>
      <c r="D90" s="134">
        <v>1113.64</v>
      </c>
      <c r="E90" s="134"/>
      <c r="F90" s="114">
        <v>146.79</v>
      </c>
      <c r="G90" s="134">
        <v>0</v>
      </c>
    </row>
    <row r="91" spans="1:7" ht="12.75">
      <c r="A91" s="95" t="s">
        <v>1249</v>
      </c>
      <c r="B91" s="103" t="s">
        <v>381</v>
      </c>
      <c r="C91" s="142" t="e">
        <f>раб!#REF!</f>
        <v>#REF!</v>
      </c>
      <c r="D91" s="134">
        <v>1113.64</v>
      </c>
      <c r="E91" s="134"/>
      <c r="F91" s="114">
        <v>146.79</v>
      </c>
      <c r="G91" s="134">
        <v>0</v>
      </c>
    </row>
    <row r="92" spans="1:7" ht="12.75">
      <c r="A92" s="95" t="s">
        <v>1274</v>
      </c>
      <c r="B92" s="103" t="s">
        <v>382</v>
      </c>
      <c r="C92" s="142" t="e">
        <f>раб!#REF!</f>
        <v>#REF!</v>
      </c>
      <c r="D92" s="134">
        <v>1113.64</v>
      </c>
      <c r="E92" s="134"/>
      <c r="F92" s="114">
        <v>146.79</v>
      </c>
      <c r="G92" s="134">
        <v>0</v>
      </c>
    </row>
    <row r="93" spans="1:7" ht="12.75">
      <c r="A93" s="95" t="s">
        <v>1244</v>
      </c>
      <c r="B93" s="103" t="s">
        <v>947</v>
      </c>
      <c r="C93" s="142" t="e">
        <f>раб!#REF!</f>
        <v>#REF!</v>
      </c>
      <c r="D93" s="134">
        <v>1113.64</v>
      </c>
      <c r="E93" s="134"/>
      <c r="F93" s="114">
        <v>146.79</v>
      </c>
      <c r="G93" s="134">
        <v>0</v>
      </c>
    </row>
    <row r="94" spans="1:7" ht="12.75">
      <c r="A94" s="95" t="s">
        <v>1134</v>
      </c>
      <c r="B94" s="103" t="s">
        <v>1228</v>
      </c>
      <c r="C94" s="142" t="e">
        <f>раб!#REF!</f>
        <v>#REF!</v>
      </c>
      <c r="D94" s="134">
        <v>1113.64</v>
      </c>
      <c r="E94" s="134"/>
      <c r="F94" s="114">
        <v>146.79</v>
      </c>
      <c r="G94" s="134">
        <v>0</v>
      </c>
    </row>
    <row r="95" spans="1:7" ht="12.75">
      <c r="A95" s="95" t="s">
        <v>1257</v>
      </c>
      <c r="B95" s="103" t="s">
        <v>948</v>
      </c>
      <c r="C95" s="142" t="e">
        <f>раб!#REF!</f>
        <v>#REF!</v>
      </c>
      <c r="D95" s="134">
        <v>1113.64</v>
      </c>
      <c r="E95" s="134"/>
      <c r="F95" s="114">
        <v>146.79</v>
      </c>
      <c r="G95" s="134">
        <v>0</v>
      </c>
    </row>
    <row r="96" spans="1:7" ht="12.75">
      <c r="A96" s="95" t="s">
        <v>1286</v>
      </c>
      <c r="B96" s="103" t="s">
        <v>949</v>
      </c>
      <c r="C96" s="142" t="e">
        <f>раб!#REF!</f>
        <v>#REF!</v>
      </c>
      <c r="D96" s="134">
        <v>1113.64</v>
      </c>
      <c r="E96" s="134"/>
      <c r="F96" s="114">
        <v>146.79</v>
      </c>
      <c r="G96" s="134">
        <v>0</v>
      </c>
    </row>
    <row r="97" spans="1:7" ht="12.75">
      <c r="A97" s="95" t="s">
        <v>1291</v>
      </c>
      <c r="B97" s="103" t="s">
        <v>117</v>
      </c>
      <c r="C97" s="142" t="e">
        <f>раб!#REF!</f>
        <v>#REF!</v>
      </c>
      <c r="D97" s="134">
        <v>1113.64</v>
      </c>
      <c r="E97" s="134"/>
      <c r="F97" s="114">
        <v>146.79</v>
      </c>
      <c r="G97" s="134">
        <v>0</v>
      </c>
    </row>
    <row r="98" spans="1:7" ht="12.75">
      <c r="A98" s="106" t="s">
        <v>1299</v>
      </c>
      <c r="B98" s="105" t="s">
        <v>921</v>
      </c>
      <c r="C98" s="145" t="e">
        <f>раб!#REF!</f>
        <v>#REF!</v>
      </c>
      <c r="D98" s="134">
        <v>1113.64</v>
      </c>
      <c r="E98" s="144"/>
      <c r="F98" s="114">
        <v>146.79</v>
      </c>
      <c r="G98" s="146">
        <v>0</v>
      </c>
    </row>
    <row r="99" spans="1:7" ht="13.5" thickBot="1">
      <c r="A99" s="184" t="s">
        <v>1024</v>
      </c>
      <c r="B99" s="105" t="s">
        <v>250</v>
      </c>
      <c r="C99" s="145">
        <f>раб!D104+раб!D106+раб!D107+раб!D110+раб!D140</f>
        <v>22.454</v>
      </c>
      <c r="D99" s="134">
        <v>1113.64</v>
      </c>
      <c r="E99" s="144"/>
      <c r="F99" s="114">
        <v>146.79</v>
      </c>
      <c r="G99" s="146">
        <v>0</v>
      </c>
    </row>
    <row r="100" spans="1:7" ht="20.25" customHeight="1">
      <c r="A100" s="147" t="s">
        <v>383</v>
      </c>
      <c r="B100" s="148"/>
      <c r="C100" s="149" t="e">
        <f>SUM(C60:C99)</f>
        <v>#REF!</v>
      </c>
      <c r="D100" s="132"/>
      <c r="E100" s="132"/>
      <c r="F100" s="150"/>
      <c r="G100" s="151"/>
    </row>
    <row r="101" spans="1:7" ht="18.75" customHeight="1" thickBot="1">
      <c r="A101" s="152" t="s">
        <v>677</v>
      </c>
      <c r="B101" s="153"/>
      <c r="C101" s="154"/>
      <c r="D101" s="155"/>
      <c r="E101" s="155"/>
      <c r="F101" s="156"/>
      <c r="G101" s="157"/>
    </row>
    <row r="102" spans="1:7" ht="18.75" customHeight="1">
      <c r="A102" s="158" t="s">
        <v>386</v>
      </c>
      <c r="B102" s="159"/>
      <c r="C102" s="149">
        <f>SUM(C103:C104)</f>
        <v>3154.017</v>
      </c>
      <c r="D102" s="132"/>
      <c r="E102" s="132"/>
      <c r="F102" s="150"/>
      <c r="G102" s="151"/>
    </row>
    <row r="103" spans="1:7" ht="15.75">
      <c r="A103" s="160" t="s">
        <v>387</v>
      </c>
      <c r="B103" s="161"/>
      <c r="C103" s="162">
        <f>раб!D144</f>
        <v>4.62</v>
      </c>
      <c r="D103" s="134"/>
      <c r="E103" s="134"/>
      <c r="F103" s="114"/>
      <c r="G103" s="163"/>
    </row>
    <row r="104" spans="1:7" ht="16.5" thickBot="1">
      <c r="A104" s="164" t="s">
        <v>389</v>
      </c>
      <c r="B104" s="165"/>
      <c r="C104" s="166">
        <f>раб!D145</f>
        <v>3149.397</v>
      </c>
      <c r="D104" s="143"/>
      <c r="E104" s="143"/>
      <c r="F104" s="136"/>
      <c r="G104" s="167"/>
    </row>
    <row r="105" spans="1:7" ht="27.75" customHeight="1" thickBot="1">
      <c r="A105" s="470" t="s">
        <v>390</v>
      </c>
      <c r="B105" s="471"/>
      <c r="C105" s="168" t="e">
        <f>C57+C100+C102+C101</f>
        <v>#REF!</v>
      </c>
      <c r="D105" s="169"/>
      <c r="E105" s="169"/>
      <c r="F105" s="170"/>
      <c r="G105" s="170"/>
    </row>
    <row r="106" spans="1:7" ht="31.5" customHeight="1" thickBot="1">
      <c r="A106" s="472"/>
      <c r="B106" s="472"/>
      <c r="C106" s="472"/>
      <c r="D106" s="472"/>
      <c r="E106" s="472"/>
      <c r="F106" s="472"/>
      <c r="G106" s="472"/>
    </row>
    <row r="107" spans="1:7" ht="34.5" customHeight="1" thickBot="1">
      <c r="A107" s="115" t="s">
        <v>391</v>
      </c>
      <c r="B107" s="125" t="s">
        <v>392</v>
      </c>
      <c r="C107" s="126"/>
      <c r="D107" s="126"/>
      <c r="E107" s="126"/>
      <c r="F107" s="127"/>
      <c r="G107" s="128"/>
    </row>
    <row r="108" spans="1:7" ht="27" customHeight="1">
      <c r="A108" s="462" t="s">
        <v>307</v>
      </c>
      <c r="B108" s="464" t="s">
        <v>308</v>
      </c>
      <c r="C108" s="462" t="s">
        <v>394</v>
      </c>
      <c r="D108" s="462" t="s">
        <v>312</v>
      </c>
      <c r="E108" s="109"/>
      <c r="F108" s="465" t="s">
        <v>314</v>
      </c>
      <c r="G108" s="466" t="s">
        <v>315</v>
      </c>
    </row>
    <row r="109" spans="1:7" ht="35.25" customHeight="1" thickBot="1">
      <c r="A109" s="463"/>
      <c r="B109" s="463"/>
      <c r="C109" s="463"/>
      <c r="D109" s="463"/>
      <c r="E109" s="110"/>
      <c r="F109" s="463"/>
      <c r="G109" s="467"/>
    </row>
    <row r="110" spans="1:7" ht="17.25" customHeight="1" thickBot="1">
      <c r="A110" s="95" t="s">
        <v>20</v>
      </c>
      <c r="B110" s="107" t="s">
        <v>209</v>
      </c>
      <c r="C110" s="172">
        <f>раб!D153</f>
        <v>0</v>
      </c>
      <c r="D110" s="173">
        <v>5</v>
      </c>
      <c r="E110" s="173"/>
      <c r="F110" s="132">
        <v>146.79</v>
      </c>
      <c r="G110" s="150">
        <v>3</v>
      </c>
    </row>
    <row r="111" spans="1:7" ht="17.25" customHeight="1" hidden="1">
      <c r="A111" s="95"/>
      <c r="B111" s="98"/>
      <c r="C111" s="174"/>
      <c r="D111" s="175"/>
      <c r="E111" s="175"/>
      <c r="F111" s="132">
        <v>112.19</v>
      </c>
      <c r="G111" s="176"/>
    </row>
    <row r="112" spans="1:7" ht="17.25" customHeight="1">
      <c r="A112" s="95" t="s">
        <v>21</v>
      </c>
      <c r="B112" s="98" t="s">
        <v>929</v>
      </c>
      <c r="C112" s="174">
        <f>раб!D157</f>
        <v>63</v>
      </c>
      <c r="D112" s="175">
        <v>0</v>
      </c>
      <c r="E112" s="175"/>
      <c r="F112" s="132">
        <v>146.79</v>
      </c>
      <c r="G112" s="176">
        <v>3</v>
      </c>
    </row>
    <row r="113" spans="1:7" ht="13.5" thickBot="1">
      <c r="A113" s="95" t="s">
        <v>22</v>
      </c>
      <c r="B113" s="96" t="s">
        <v>142</v>
      </c>
      <c r="C113" s="177" t="e">
        <f>раб!#REF!</f>
        <v>#REF!</v>
      </c>
      <c r="D113" s="178">
        <v>0</v>
      </c>
      <c r="E113" s="178"/>
      <c r="F113" s="155">
        <v>146.79</v>
      </c>
      <c r="G113" s="156">
        <v>3</v>
      </c>
    </row>
    <row r="114" spans="1:7" ht="31.5" customHeight="1" thickBot="1">
      <c r="A114" s="468" t="s">
        <v>358</v>
      </c>
      <c r="B114" s="471"/>
      <c r="C114" s="139" t="e">
        <f>SUM(C110:C113)</f>
        <v>#REF!</v>
      </c>
      <c r="D114" s="139">
        <f>SUM(D110:D113)</f>
        <v>5</v>
      </c>
      <c r="E114" s="139"/>
      <c r="F114" s="140"/>
      <c r="G114" s="141"/>
    </row>
    <row r="115" spans="1:7" ht="27.75" customHeight="1">
      <c r="A115" s="462" t="s">
        <v>307</v>
      </c>
      <c r="B115" s="473" t="s">
        <v>359</v>
      </c>
      <c r="C115" s="462" t="s">
        <v>395</v>
      </c>
      <c r="D115" s="462" t="s">
        <v>361</v>
      </c>
      <c r="E115" s="109"/>
      <c r="F115" s="465" t="s">
        <v>314</v>
      </c>
      <c r="G115" s="462" t="s">
        <v>362</v>
      </c>
    </row>
    <row r="116" spans="1:7" ht="34.5" customHeight="1" thickBot="1">
      <c r="A116" s="463"/>
      <c r="B116" s="467"/>
      <c r="C116" s="463"/>
      <c r="D116" s="463"/>
      <c r="E116" s="110"/>
      <c r="F116" s="463"/>
      <c r="G116" s="463"/>
    </row>
    <row r="117" spans="1:7" ht="18" customHeight="1">
      <c r="A117" s="95"/>
      <c r="B117" s="111" t="s">
        <v>924</v>
      </c>
      <c r="C117" s="142" t="e">
        <f>раб!#REF!</f>
        <v>#REF!</v>
      </c>
      <c r="D117" s="134">
        <v>1113.64</v>
      </c>
      <c r="E117" s="134"/>
      <c r="F117" s="114">
        <v>146.79</v>
      </c>
      <c r="G117" s="134">
        <v>0</v>
      </c>
    </row>
    <row r="118" spans="1:7" ht="18" customHeight="1" thickBot="1">
      <c r="A118" s="184" t="s">
        <v>1024</v>
      </c>
      <c r="B118" s="105" t="s">
        <v>250</v>
      </c>
      <c r="C118" s="145" t="e">
        <f>раб!#REF!</f>
        <v>#REF!</v>
      </c>
      <c r="D118" s="134">
        <v>1113.64</v>
      </c>
      <c r="E118" s="144"/>
      <c r="F118" s="114">
        <v>146.79</v>
      </c>
      <c r="G118" s="134">
        <v>0</v>
      </c>
    </row>
    <row r="119" spans="1:7" ht="18">
      <c r="A119" s="147" t="s">
        <v>383</v>
      </c>
      <c r="B119" s="148"/>
      <c r="C119" s="149" t="e">
        <f>SUM(C117:C118)</f>
        <v>#REF!</v>
      </c>
      <c r="D119" s="132"/>
      <c r="E119" s="132"/>
      <c r="F119" s="150"/>
      <c r="G119" s="151"/>
    </row>
    <row r="120" spans="1:7" ht="16.5" thickBot="1">
      <c r="A120" s="152" t="s">
        <v>385</v>
      </c>
      <c r="B120" s="153"/>
      <c r="C120" s="154"/>
      <c r="D120" s="155"/>
      <c r="E120" s="155"/>
      <c r="F120" s="156"/>
      <c r="G120" s="157"/>
    </row>
    <row r="121" spans="1:7" ht="18">
      <c r="A121" s="158" t="s">
        <v>386</v>
      </c>
      <c r="B121" s="159"/>
      <c r="C121" s="149">
        <f>SUM(C122:C123)</f>
        <v>205.727</v>
      </c>
      <c r="D121" s="132"/>
      <c r="E121" s="132"/>
      <c r="F121" s="150"/>
      <c r="G121" s="151"/>
    </row>
    <row r="122" spans="1:7" ht="15.75">
      <c r="A122" s="160" t="s">
        <v>387</v>
      </c>
      <c r="B122" s="161"/>
      <c r="C122" s="162">
        <v>0</v>
      </c>
      <c r="D122" s="134"/>
      <c r="E122" s="134"/>
      <c r="F122" s="114"/>
      <c r="G122" s="163"/>
    </row>
    <row r="123" spans="1:7" ht="16.5" thickBot="1">
      <c r="A123" s="164" t="s">
        <v>389</v>
      </c>
      <c r="B123" s="165"/>
      <c r="C123" s="166">
        <f>раб!D161</f>
        <v>205.727</v>
      </c>
      <c r="D123" s="143"/>
      <c r="E123" s="143"/>
      <c r="F123" s="136"/>
      <c r="G123" s="167"/>
    </row>
    <row r="124" spans="1:7" ht="18.75" thickBot="1">
      <c r="A124" s="470" t="s">
        <v>396</v>
      </c>
      <c r="B124" s="471"/>
      <c r="C124" s="168" t="e">
        <f>C114+C119+C121+C120</f>
        <v>#REF!</v>
      </c>
      <c r="D124" s="169"/>
      <c r="E124" s="169"/>
      <c r="F124" s="170"/>
      <c r="G124" s="170"/>
    </row>
    <row r="125" spans="1:7" ht="30.75" customHeight="1" thickBot="1">
      <c r="A125" s="171"/>
      <c r="B125" s="171"/>
      <c r="C125" s="171"/>
      <c r="D125" s="171"/>
      <c r="E125" s="171"/>
      <c r="F125" s="171"/>
      <c r="G125" s="171"/>
    </row>
    <row r="126" spans="1:7" ht="31.5" customHeight="1" thickBot="1">
      <c r="A126" s="115" t="s">
        <v>397</v>
      </c>
      <c r="B126" s="125" t="s">
        <v>11</v>
      </c>
      <c r="C126" s="126"/>
      <c r="D126" s="126"/>
      <c r="E126" s="126"/>
      <c r="F126" s="127"/>
      <c r="G126" s="128"/>
    </row>
    <row r="127" spans="1:7" ht="12.75">
      <c r="A127" s="462" t="s">
        <v>307</v>
      </c>
      <c r="B127" s="464" t="s">
        <v>308</v>
      </c>
      <c r="C127" s="462" t="s">
        <v>398</v>
      </c>
      <c r="D127" s="462" t="s">
        <v>312</v>
      </c>
      <c r="E127" s="109"/>
      <c r="F127" s="465" t="s">
        <v>314</v>
      </c>
      <c r="G127" s="466" t="s">
        <v>315</v>
      </c>
    </row>
    <row r="128" spans="1:7" ht="48" customHeight="1" thickBot="1">
      <c r="A128" s="463"/>
      <c r="B128" s="463"/>
      <c r="C128" s="463"/>
      <c r="D128" s="463"/>
      <c r="E128" s="110"/>
      <c r="F128" s="463"/>
      <c r="G128" s="467"/>
    </row>
    <row r="129" spans="1:7" ht="13.5" thickBot="1">
      <c r="A129" s="95" t="s">
        <v>1016</v>
      </c>
      <c r="B129" s="107" t="s">
        <v>991</v>
      </c>
      <c r="C129" s="179">
        <f>раб!D165</f>
        <v>125</v>
      </c>
      <c r="D129" s="173">
        <v>0</v>
      </c>
      <c r="E129" s="173"/>
      <c r="F129" s="132">
        <v>146.79</v>
      </c>
      <c r="G129" s="150">
        <v>3</v>
      </c>
    </row>
    <row r="130" spans="1:7" ht="13.5" hidden="1" thickBot="1">
      <c r="A130" s="95"/>
      <c r="B130" s="96" t="s">
        <v>1351</v>
      </c>
      <c r="C130" s="179" t="e">
        <f>раб!#REF!</f>
        <v>#REF!</v>
      </c>
      <c r="D130" s="130">
        <v>0</v>
      </c>
      <c r="E130" s="130"/>
      <c r="F130" s="132">
        <v>146.79</v>
      </c>
      <c r="G130" s="114">
        <v>3</v>
      </c>
    </row>
    <row r="131" spans="1:7" ht="13.5" thickBot="1">
      <c r="A131" s="97" t="s">
        <v>1017</v>
      </c>
      <c r="B131" s="96" t="s">
        <v>95</v>
      </c>
      <c r="C131" s="179" t="e">
        <f>раб!#REF!</f>
        <v>#REF!</v>
      </c>
      <c r="D131" s="130">
        <v>0</v>
      </c>
      <c r="E131" s="130"/>
      <c r="F131" s="132">
        <v>146.79</v>
      </c>
      <c r="G131" s="114">
        <v>3</v>
      </c>
    </row>
    <row r="132" spans="1:7" ht="13.5" thickBot="1">
      <c r="A132" s="95" t="s">
        <v>1018</v>
      </c>
      <c r="B132" s="108" t="s">
        <v>1352</v>
      </c>
      <c r="C132" s="179" t="e">
        <f>раб!#REF!</f>
        <v>#REF!</v>
      </c>
      <c r="D132" s="178">
        <v>0</v>
      </c>
      <c r="E132" s="178"/>
      <c r="F132" s="132">
        <v>146.79</v>
      </c>
      <c r="G132" s="156">
        <v>3</v>
      </c>
    </row>
    <row r="133" spans="1:7" ht="18.75" thickBot="1">
      <c r="A133" s="115" t="s">
        <v>358</v>
      </c>
      <c r="B133" s="116"/>
      <c r="C133" s="139" t="e">
        <f>SUM(C129:C132)</f>
        <v>#REF!</v>
      </c>
      <c r="D133" s="139">
        <f>SUM(D129:D132)</f>
        <v>0</v>
      </c>
      <c r="E133" s="139"/>
      <c r="F133" s="140"/>
      <c r="G133" s="141"/>
    </row>
    <row r="134" spans="1:7" ht="12.75">
      <c r="A134" s="462" t="s">
        <v>307</v>
      </c>
      <c r="B134" s="473" t="s">
        <v>359</v>
      </c>
      <c r="C134" s="462" t="s">
        <v>398</v>
      </c>
      <c r="D134" s="462" t="s">
        <v>361</v>
      </c>
      <c r="E134" s="109"/>
      <c r="F134" s="465" t="s">
        <v>314</v>
      </c>
      <c r="G134" s="462" t="s">
        <v>362</v>
      </c>
    </row>
    <row r="135" spans="1:7" ht="46.5" customHeight="1" thickBot="1">
      <c r="A135" s="463"/>
      <c r="B135" s="467"/>
      <c r="C135" s="463"/>
      <c r="D135" s="463"/>
      <c r="E135" s="110"/>
      <c r="F135" s="463"/>
      <c r="G135" s="463"/>
    </row>
    <row r="136" spans="1:7" ht="13.5" thickBot="1">
      <c r="A136" s="95" t="s">
        <v>1296</v>
      </c>
      <c r="B136" s="107" t="s">
        <v>105</v>
      </c>
      <c r="C136" s="142" t="e">
        <f>раб!#REF!</f>
        <v>#REF!</v>
      </c>
      <c r="D136" s="134">
        <v>1113.64</v>
      </c>
      <c r="E136" s="134"/>
      <c r="F136" s="132">
        <v>146.79</v>
      </c>
      <c r="G136" s="134">
        <v>0</v>
      </c>
    </row>
    <row r="137" spans="1:7" ht="13.5" thickBot="1">
      <c r="A137" s="95" t="s">
        <v>1263</v>
      </c>
      <c r="B137" s="96" t="s">
        <v>950</v>
      </c>
      <c r="C137" s="142">
        <f>раб!D175</f>
        <v>0.754</v>
      </c>
      <c r="D137" s="134">
        <v>1113.64</v>
      </c>
      <c r="E137" s="134"/>
      <c r="F137" s="132">
        <v>146.79</v>
      </c>
      <c r="G137" s="134">
        <v>0</v>
      </c>
    </row>
    <row r="138" spans="1:7" ht="13.5" thickBot="1">
      <c r="A138" s="95" t="s">
        <v>1297</v>
      </c>
      <c r="B138" s="108" t="s">
        <v>951</v>
      </c>
      <c r="C138" s="142">
        <f>раб!D176</f>
        <v>1.152</v>
      </c>
      <c r="D138" s="134">
        <v>1113.64</v>
      </c>
      <c r="E138" s="134"/>
      <c r="F138" s="132">
        <v>146.79</v>
      </c>
      <c r="G138" s="134">
        <v>0</v>
      </c>
    </row>
    <row r="139" spans="1:7" ht="13.5" thickBot="1">
      <c r="A139" s="184" t="s">
        <v>1024</v>
      </c>
      <c r="B139" s="105" t="s">
        <v>250</v>
      </c>
      <c r="C139" s="145">
        <f>раб!D178</f>
        <v>0.041</v>
      </c>
      <c r="D139" s="134">
        <v>1111.97</v>
      </c>
      <c r="E139" s="144"/>
      <c r="F139" s="132">
        <v>146.79</v>
      </c>
      <c r="G139" s="134">
        <v>0</v>
      </c>
    </row>
    <row r="140" spans="1:7" ht="18">
      <c r="A140" s="147" t="s">
        <v>383</v>
      </c>
      <c r="B140" s="148"/>
      <c r="C140" s="149" t="e">
        <f>SUM(C136:C139)</f>
        <v>#REF!</v>
      </c>
      <c r="D140" s="132"/>
      <c r="E140" s="132"/>
      <c r="F140" s="150"/>
      <c r="G140" s="151"/>
    </row>
    <row r="141" spans="1:7" ht="16.5" thickBot="1">
      <c r="A141" s="152" t="s">
        <v>385</v>
      </c>
      <c r="B141" s="153"/>
      <c r="C141" s="154">
        <v>0</v>
      </c>
      <c r="D141" s="155"/>
      <c r="E141" s="155"/>
      <c r="F141" s="156"/>
      <c r="G141" s="157"/>
    </row>
    <row r="142" spans="1:7" ht="18">
      <c r="A142" s="158" t="s">
        <v>386</v>
      </c>
      <c r="B142" s="159"/>
      <c r="C142" s="149">
        <f>SUM(C143:C144)</f>
        <v>60.676</v>
      </c>
      <c r="D142" s="132"/>
      <c r="E142" s="132"/>
      <c r="F142" s="150"/>
      <c r="G142" s="151"/>
    </row>
    <row r="143" spans="1:7" ht="15.75">
      <c r="A143" s="160" t="s">
        <v>387</v>
      </c>
      <c r="B143" s="161"/>
      <c r="C143" s="162">
        <v>0</v>
      </c>
      <c r="D143" s="134"/>
      <c r="E143" s="134"/>
      <c r="F143" s="114"/>
      <c r="G143" s="163"/>
    </row>
    <row r="144" spans="1:7" ht="16.5" thickBot="1">
      <c r="A144" s="164" t="s">
        <v>389</v>
      </c>
      <c r="B144" s="165"/>
      <c r="C144" s="166">
        <f>раб!D179</f>
        <v>60.676</v>
      </c>
      <c r="D144" s="143"/>
      <c r="E144" s="143"/>
      <c r="F144" s="136"/>
      <c r="G144" s="167"/>
    </row>
    <row r="145" spans="1:7" ht="18.75" thickBot="1">
      <c r="A145" s="470" t="s">
        <v>399</v>
      </c>
      <c r="B145" s="471"/>
      <c r="C145" s="168" t="e">
        <f>C133+C140+C142</f>
        <v>#REF!</v>
      </c>
      <c r="D145" s="169"/>
      <c r="E145" s="169"/>
      <c r="F145" s="170"/>
      <c r="G145" s="170"/>
    </row>
    <row r="146" spans="1:7" ht="30" customHeight="1" thickBot="1">
      <c r="A146" s="472"/>
      <c r="B146" s="472"/>
      <c r="C146" s="472"/>
      <c r="D146" s="472"/>
      <c r="E146" s="472"/>
      <c r="F146" s="472"/>
      <c r="G146" s="472"/>
    </row>
    <row r="147" spans="1:7" ht="30" customHeight="1" thickBot="1">
      <c r="A147" s="115" t="s">
        <v>400</v>
      </c>
      <c r="B147" s="125" t="s">
        <v>401</v>
      </c>
      <c r="C147" s="126"/>
      <c r="D147" s="126"/>
      <c r="E147" s="126"/>
      <c r="F147" s="127"/>
      <c r="G147" s="128"/>
    </row>
    <row r="148" spans="1:7" ht="37.5" customHeight="1">
      <c r="A148" s="462" t="s">
        <v>307</v>
      </c>
      <c r="B148" s="464" t="s">
        <v>308</v>
      </c>
      <c r="C148" s="462" t="s">
        <v>360</v>
      </c>
      <c r="D148" s="462" t="s">
        <v>312</v>
      </c>
      <c r="E148" s="109"/>
      <c r="F148" s="465" t="s">
        <v>314</v>
      </c>
      <c r="G148" s="466" t="s">
        <v>315</v>
      </c>
    </row>
    <row r="149" spans="1:7" ht="24" customHeight="1" thickBot="1">
      <c r="A149" s="463"/>
      <c r="B149" s="463"/>
      <c r="C149" s="463"/>
      <c r="D149" s="463"/>
      <c r="E149" s="110"/>
      <c r="F149" s="463"/>
      <c r="G149" s="467"/>
    </row>
    <row r="150" spans="1:7" ht="13.5" thickBot="1">
      <c r="A150" s="95" t="s">
        <v>24</v>
      </c>
      <c r="B150" s="96" t="s">
        <v>1353</v>
      </c>
      <c r="C150" s="129">
        <f>раб!D182</f>
        <v>1660</v>
      </c>
      <c r="D150" s="130">
        <v>700</v>
      </c>
      <c r="E150" s="131">
        <f>C150-D150</f>
        <v>960</v>
      </c>
      <c r="F150" s="133">
        <v>113.83</v>
      </c>
      <c r="G150" s="114">
        <v>2</v>
      </c>
    </row>
    <row r="151" spans="1:7" ht="13.5" thickBot="1">
      <c r="A151" s="95" t="s">
        <v>25</v>
      </c>
      <c r="B151" s="96" t="s">
        <v>47</v>
      </c>
      <c r="C151" s="129" t="e">
        <f>раб!#REF!</f>
        <v>#REF!</v>
      </c>
      <c r="D151" s="130">
        <v>5</v>
      </c>
      <c r="E151" s="131" t="e">
        <f>C151-D151</f>
        <v>#REF!</v>
      </c>
      <c r="F151" s="132">
        <v>146.79</v>
      </c>
      <c r="G151" s="114">
        <v>3</v>
      </c>
    </row>
    <row r="152" spans="1:7" ht="25.5" customHeight="1" thickBot="1">
      <c r="A152" s="468" t="s">
        <v>358</v>
      </c>
      <c r="B152" s="474"/>
      <c r="C152" s="139" t="e">
        <f>SUM(C150:C151)</f>
        <v>#REF!</v>
      </c>
      <c r="D152" s="139">
        <v>0</v>
      </c>
      <c r="E152" s="139"/>
      <c r="F152" s="140"/>
      <c r="G152" s="141"/>
    </row>
    <row r="153" spans="1:7" ht="28.5" customHeight="1">
      <c r="A153" s="462" t="s">
        <v>307</v>
      </c>
      <c r="B153" s="473" t="s">
        <v>359</v>
      </c>
      <c r="C153" s="462" t="s">
        <v>403</v>
      </c>
      <c r="D153" s="462" t="s">
        <v>361</v>
      </c>
      <c r="E153" s="109"/>
      <c r="F153" s="465" t="s">
        <v>314</v>
      </c>
      <c r="G153" s="462" t="s">
        <v>362</v>
      </c>
    </row>
    <row r="154" spans="1:7" ht="28.5" customHeight="1" thickBot="1">
      <c r="A154" s="463"/>
      <c r="B154" s="467"/>
      <c r="C154" s="463"/>
      <c r="D154" s="463"/>
      <c r="E154" s="110"/>
      <c r="F154" s="463"/>
      <c r="G154" s="463"/>
    </row>
    <row r="155" spans="1:7" ht="12.75">
      <c r="A155" s="95" t="s">
        <v>1212</v>
      </c>
      <c r="B155" s="103" t="s">
        <v>1222</v>
      </c>
      <c r="C155" s="142">
        <f>раб!D186</f>
        <v>0.337</v>
      </c>
      <c r="D155" s="134">
        <v>1113.64</v>
      </c>
      <c r="E155" s="134"/>
      <c r="F155" s="114">
        <v>146.79</v>
      </c>
      <c r="G155" s="134">
        <v>0</v>
      </c>
    </row>
    <row r="156" spans="1:7" ht="12.75">
      <c r="A156" s="95" t="s">
        <v>1211</v>
      </c>
      <c r="B156" s="103" t="s">
        <v>293</v>
      </c>
      <c r="C156" s="142" t="e">
        <f>раб!#REF!</f>
        <v>#REF!</v>
      </c>
      <c r="D156" s="134">
        <v>1113.64</v>
      </c>
      <c r="E156" s="134"/>
      <c r="F156" s="114">
        <v>146.79</v>
      </c>
      <c r="G156" s="134">
        <v>0</v>
      </c>
    </row>
    <row r="157" spans="1:7" ht="12.75">
      <c r="A157" s="95" t="s">
        <v>1210</v>
      </c>
      <c r="B157" s="103" t="s">
        <v>404</v>
      </c>
      <c r="C157" s="142" t="e">
        <f>раб!#REF!</f>
        <v>#REF!</v>
      </c>
      <c r="D157" s="134">
        <v>1113.64</v>
      </c>
      <c r="E157" s="134"/>
      <c r="F157" s="114">
        <v>146.79</v>
      </c>
      <c r="G157" s="134">
        <v>0</v>
      </c>
    </row>
    <row r="158" spans="1:7" ht="13.5" thickBot="1">
      <c r="A158" s="184" t="s">
        <v>1024</v>
      </c>
      <c r="B158" s="105" t="s">
        <v>250</v>
      </c>
      <c r="C158" s="145">
        <f>раб!D189</f>
        <v>2.253</v>
      </c>
      <c r="D158" s="134">
        <v>1113.64</v>
      </c>
      <c r="E158" s="144"/>
      <c r="F158" s="114">
        <v>146.79</v>
      </c>
      <c r="G158" s="146"/>
    </row>
    <row r="159" spans="1:7" ht="21.75" customHeight="1">
      <c r="A159" s="475" t="s">
        <v>383</v>
      </c>
      <c r="B159" s="476"/>
      <c r="C159" s="149" t="e">
        <f>SUM(C155:C158)</f>
        <v>#REF!</v>
      </c>
      <c r="D159" s="132"/>
      <c r="E159" s="132"/>
      <c r="F159" s="150"/>
      <c r="G159" s="151"/>
    </row>
    <row r="160" spans="1:7" ht="16.5" thickBot="1">
      <c r="A160" s="152" t="s">
        <v>385</v>
      </c>
      <c r="B160" s="153"/>
      <c r="C160" s="154"/>
      <c r="D160" s="155"/>
      <c r="E160" s="155"/>
      <c r="F160" s="156"/>
      <c r="G160" s="157"/>
    </row>
    <row r="161" spans="1:7" ht="18">
      <c r="A161" s="158" t="s">
        <v>386</v>
      </c>
      <c r="B161" s="159"/>
      <c r="C161" s="149">
        <f>SUM(C162:C163)</f>
        <v>444.733</v>
      </c>
      <c r="D161" s="132"/>
      <c r="E161" s="132"/>
      <c r="F161" s="150"/>
      <c r="G161" s="151"/>
    </row>
    <row r="162" spans="1:7" ht="15.75">
      <c r="A162" s="160" t="s">
        <v>387</v>
      </c>
      <c r="B162" s="161"/>
      <c r="C162" s="162">
        <f>раб!D191</f>
        <v>0.383</v>
      </c>
      <c r="D162" s="134"/>
      <c r="E162" s="134"/>
      <c r="F162" s="114"/>
      <c r="G162" s="163"/>
    </row>
    <row r="163" spans="1:7" ht="16.5" thickBot="1">
      <c r="A163" s="164" t="s">
        <v>389</v>
      </c>
      <c r="B163" s="165"/>
      <c r="C163" s="166">
        <f>раб!D188</f>
        <v>444.35</v>
      </c>
      <c r="D163" s="143"/>
      <c r="E163" s="143"/>
      <c r="F163" s="136"/>
      <c r="G163" s="167"/>
    </row>
    <row r="164" spans="1:7" ht="25.5" customHeight="1" thickBot="1">
      <c r="A164" s="470" t="s">
        <v>405</v>
      </c>
      <c r="B164" s="477"/>
      <c r="C164" s="168" t="e">
        <f>C152+C159+C161+C160</f>
        <v>#REF!</v>
      </c>
      <c r="D164" s="169"/>
      <c r="E164" s="169"/>
      <c r="F164" s="170"/>
      <c r="G164" s="170"/>
    </row>
    <row r="165" ht="31.5" customHeight="1" thickBot="1"/>
    <row r="166" spans="1:7" ht="27.75" customHeight="1" thickBot="1">
      <c r="A166" s="115" t="s">
        <v>406</v>
      </c>
      <c r="B166" s="125" t="s">
        <v>49</v>
      </c>
      <c r="C166" s="126"/>
      <c r="D166" s="126"/>
      <c r="E166" s="126"/>
      <c r="F166" s="127"/>
      <c r="G166" s="128"/>
    </row>
    <row r="167" spans="1:7" ht="31.5" customHeight="1">
      <c r="A167" s="462" t="s">
        <v>307</v>
      </c>
      <c r="B167" s="464" t="s">
        <v>308</v>
      </c>
      <c r="C167" s="462" t="s">
        <v>411</v>
      </c>
      <c r="D167" s="462" t="s">
        <v>312</v>
      </c>
      <c r="E167" s="109"/>
      <c r="F167" s="465" t="s">
        <v>314</v>
      </c>
      <c r="G167" s="466" t="s">
        <v>315</v>
      </c>
    </row>
    <row r="168" spans="1:7" ht="26.25" customHeight="1" thickBot="1">
      <c r="A168" s="463"/>
      <c r="B168" s="463"/>
      <c r="C168" s="463"/>
      <c r="D168" s="463"/>
      <c r="E168" s="110"/>
      <c r="F168" s="463"/>
      <c r="G168" s="467"/>
    </row>
    <row r="169" spans="1:7" ht="12.75">
      <c r="A169" s="95" t="s">
        <v>1019</v>
      </c>
      <c r="B169" s="96" t="s">
        <v>98</v>
      </c>
      <c r="C169" s="129" t="e">
        <f>раб!#REF!</f>
        <v>#REF!</v>
      </c>
      <c r="D169" s="130">
        <v>300</v>
      </c>
      <c r="E169" s="131" t="e">
        <f aca="true" t="shared" si="1" ref="E169:E181">C169-D169</f>
        <v>#REF!</v>
      </c>
      <c r="F169" s="132">
        <v>113.83</v>
      </c>
      <c r="G169" s="114">
        <v>2</v>
      </c>
    </row>
    <row r="170" spans="1:7" ht="12.75">
      <c r="A170" s="95" t="s">
        <v>26</v>
      </c>
      <c r="B170" s="96" t="s">
        <v>296</v>
      </c>
      <c r="C170" s="129">
        <f>раб!D229</f>
        <v>23</v>
      </c>
      <c r="D170" s="130">
        <v>10</v>
      </c>
      <c r="E170" s="131">
        <f t="shared" si="1"/>
        <v>13</v>
      </c>
      <c r="F170" s="134">
        <v>146.79</v>
      </c>
      <c r="G170" s="114">
        <v>3</v>
      </c>
    </row>
    <row r="171" spans="1:7" ht="12.75">
      <c r="A171" s="97" t="s">
        <v>1020</v>
      </c>
      <c r="B171" s="98" t="s">
        <v>1354</v>
      </c>
      <c r="C171" s="129" t="e">
        <f>раб!#REF!</f>
        <v>#REF!</v>
      </c>
      <c r="D171" s="180">
        <v>0</v>
      </c>
      <c r="E171" s="131" t="e">
        <f t="shared" si="1"/>
        <v>#REF!</v>
      </c>
      <c r="F171" s="134">
        <v>146.79</v>
      </c>
      <c r="G171" s="135">
        <v>3</v>
      </c>
    </row>
    <row r="172" spans="1:7" ht="12.75">
      <c r="A172" s="95" t="s">
        <v>1021</v>
      </c>
      <c r="B172" s="96" t="s">
        <v>1355</v>
      </c>
      <c r="C172" s="129" t="e">
        <f>раб!#REF!</f>
        <v>#REF!</v>
      </c>
      <c r="D172" s="130">
        <v>0</v>
      </c>
      <c r="E172" s="131" t="e">
        <f t="shared" si="1"/>
        <v>#REF!</v>
      </c>
      <c r="F172" s="134">
        <v>146.79</v>
      </c>
      <c r="G172" s="114">
        <v>3</v>
      </c>
    </row>
    <row r="173" spans="1:7" ht="12.75" hidden="1">
      <c r="A173" s="95"/>
      <c r="B173" s="96" t="s">
        <v>1356</v>
      </c>
      <c r="C173" s="129" t="e">
        <f>раб!#REF!</f>
        <v>#REF!</v>
      </c>
      <c r="D173" s="130">
        <v>0</v>
      </c>
      <c r="E173" s="131" t="e">
        <f t="shared" si="1"/>
        <v>#REF!</v>
      </c>
      <c r="F173" s="134">
        <v>146.79</v>
      </c>
      <c r="G173" s="114">
        <v>3</v>
      </c>
    </row>
    <row r="174" spans="1:7" ht="12.75" hidden="1">
      <c r="A174" s="95"/>
      <c r="B174" s="96" t="s">
        <v>1357</v>
      </c>
      <c r="C174" s="129" t="e">
        <f>раб!#REF!</f>
        <v>#REF!</v>
      </c>
      <c r="D174" s="130">
        <v>0</v>
      </c>
      <c r="E174" s="131" t="e">
        <f t="shared" si="1"/>
        <v>#REF!</v>
      </c>
      <c r="F174" s="134">
        <v>146.79</v>
      </c>
      <c r="G174" s="114">
        <v>3</v>
      </c>
    </row>
    <row r="175" spans="1:7" ht="12.75">
      <c r="A175" s="95" t="s">
        <v>1022</v>
      </c>
      <c r="B175" s="96" t="s">
        <v>1358</v>
      </c>
      <c r="C175" s="129">
        <f>раб!D234</f>
        <v>341</v>
      </c>
      <c r="D175" s="130">
        <v>0</v>
      </c>
      <c r="E175" s="131">
        <f t="shared" si="1"/>
        <v>341</v>
      </c>
      <c r="F175" s="134">
        <v>146.79</v>
      </c>
      <c r="G175" s="114">
        <v>3</v>
      </c>
    </row>
    <row r="176" spans="1:7" ht="12.75">
      <c r="A176" s="95" t="s">
        <v>1025</v>
      </c>
      <c r="B176" s="96" t="s">
        <v>1359</v>
      </c>
      <c r="C176" s="129" t="e">
        <f>раб!#REF!</f>
        <v>#REF!</v>
      </c>
      <c r="D176" s="130">
        <v>0</v>
      </c>
      <c r="E176" s="131" t="e">
        <f t="shared" si="1"/>
        <v>#REF!</v>
      </c>
      <c r="F176" s="134">
        <v>146.79</v>
      </c>
      <c r="G176" s="114">
        <v>3</v>
      </c>
    </row>
    <row r="177" spans="1:7" ht="12.75">
      <c r="A177" s="95" t="s">
        <v>1026</v>
      </c>
      <c r="B177" s="96" t="s">
        <v>1360</v>
      </c>
      <c r="C177" s="129" t="e">
        <f>раб!#REF!</f>
        <v>#REF!</v>
      </c>
      <c r="D177" s="130">
        <v>0</v>
      </c>
      <c r="E177" s="131" t="e">
        <f t="shared" si="1"/>
        <v>#REF!</v>
      </c>
      <c r="F177" s="134">
        <v>146.79</v>
      </c>
      <c r="G177" s="114">
        <v>3</v>
      </c>
    </row>
    <row r="178" spans="1:7" ht="12.75">
      <c r="A178" s="95" t="s">
        <v>1027</v>
      </c>
      <c r="B178" s="96" t="s">
        <v>193</v>
      </c>
      <c r="C178" s="129" t="e">
        <f>раб!#REF!</f>
        <v>#REF!</v>
      </c>
      <c r="D178" s="130">
        <v>10</v>
      </c>
      <c r="E178" s="131" t="e">
        <f t="shared" si="1"/>
        <v>#REF!</v>
      </c>
      <c r="F178" s="134">
        <v>146.79</v>
      </c>
      <c r="G178" s="114">
        <v>3</v>
      </c>
    </row>
    <row r="179" spans="1:7" ht="12.75">
      <c r="A179" s="95" t="s">
        <v>27</v>
      </c>
      <c r="B179" s="96" t="s">
        <v>124</v>
      </c>
      <c r="C179" s="129" t="e">
        <f>раб!#REF!</f>
        <v>#REF!</v>
      </c>
      <c r="D179" s="130">
        <v>75</v>
      </c>
      <c r="E179" s="131" t="e">
        <f t="shared" si="1"/>
        <v>#REF!</v>
      </c>
      <c r="F179" s="134">
        <v>146.79</v>
      </c>
      <c r="G179" s="114">
        <v>3</v>
      </c>
    </row>
    <row r="180" spans="1:7" ht="12.75">
      <c r="A180" s="95" t="s">
        <v>1028</v>
      </c>
      <c r="B180" s="96" t="s">
        <v>297</v>
      </c>
      <c r="C180" s="129" t="e">
        <f>раб!#REF!</f>
        <v>#REF!</v>
      </c>
      <c r="D180" s="130">
        <v>0</v>
      </c>
      <c r="E180" s="131" t="e">
        <f t="shared" si="1"/>
        <v>#REF!</v>
      </c>
      <c r="F180" s="134">
        <v>146.79</v>
      </c>
      <c r="G180" s="114">
        <v>3</v>
      </c>
    </row>
    <row r="181" spans="1:7" ht="13.5" thickBot="1">
      <c r="A181" s="95" t="s">
        <v>1029</v>
      </c>
      <c r="B181" s="96" t="s">
        <v>194</v>
      </c>
      <c r="C181" s="129" t="e">
        <f>раб!#REF!</f>
        <v>#REF!</v>
      </c>
      <c r="D181" s="130">
        <v>1</v>
      </c>
      <c r="E181" s="131" t="e">
        <f t="shared" si="1"/>
        <v>#REF!</v>
      </c>
      <c r="F181" s="134">
        <v>146.79</v>
      </c>
      <c r="G181" s="114">
        <v>3</v>
      </c>
    </row>
    <row r="182" spans="1:7" ht="31.5" customHeight="1" thickBot="1">
      <c r="A182" s="468" t="s">
        <v>358</v>
      </c>
      <c r="B182" s="474"/>
      <c r="C182" s="139" t="e">
        <f>SUM(C169:C181)</f>
        <v>#REF!</v>
      </c>
      <c r="D182" s="139">
        <f>SUM(D169:D181)</f>
        <v>396</v>
      </c>
      <c r="E182" s="139"/>
      <c r="F182" s="140"/>
      <c r="G182" s="141"/>
    </row>
    <row r="183" spans="1:7" ht="12.75">
      <c r="A183" s="462" t="s">
        <v>307</v>
      </c>
      <c r="B183" s="473" t="s">
        <v>359</v>
      </c>
      <c r="C183" s="462" t="s">
        <v>360</v>
      </c>
      <c r="D183" s="462" t="s">
        <v>361</v>
      </c>
      <c r="E183" s="109"/>
      <c r="F183" s="465" t="s">
        <v>314</v>
      </c>
      <c r="G183" s="462" t="s">
        <v>362</v>
      </c>
    </row>
    <row r="184" spans="1:7" ht="48.75" customHeight="1" thickBot="1">
      <c r="A184" s="463"/>
      <c r="B184" s="467"/>
      <c r="C184" s="463"/>
      <c r="D184" s="463"/>
      <c r="E184" s="110"/>
      <c r="F184" s="463"/>
      <c r="G184" s="463"/>
    </row>
    <row r="185" spans="1:7" ht="12.75">
      <c r="A185" s="95" t="s">
        <v>1180</v>
      </c>
      <c r="B185" s="103" t="s">
        <v>412</v>
      </c>
      <c r="C185" s="142" t="e">
        <f>раб!#REF!</f>
        <v>#REF!</v>
      </c>
      <c r="D185" s="134">
        <v>1114.06</v>
      </c>
      <c r="E185" s="134"/>
      <c r="F185" s="134">
        <v>146.79</v>
      </c>
      <c r="G185" s="134">
        <v>0</v>
      </c>
    </row>
    <row r="186" spans="1:7" ht="12.75">
      <c r="A186" s="95" t="s">
        <v>1181</v>
      </c>
      <c r="B186" s="103" t="s">
        <v>990</v>
      </c>
      <c r="C186" s="142" t="e">
        <f>раб!#REF!</f>
        <v>#REF!</v>
      </c>
      <c r="D186" s="134">
        <v>1114.06</v>
      </c>
      <c r="E186" s="134"/>
      <c r="F186" s="134">
        <v>146.79</v>
      </c>
      <c r="G186" s="134">
        <v>0</v>
      </c>
    </row>
    <row r="187" spans="1:7" ht="12.75">
      <c r="A187" s="95" t="s">
        <v>1179</v>
      </c>
      <c r="B187" s="103" t="s">
        <v>413</v>
      </c>
      <c r="C187" s="142">
        <f>раб!D244</f>
        <v>0.9</v>
      </c>
      <c r="D187" s="134">
        <v>1114.06</v>
      </c>
      <c r="E187" s="134"/>
      <c r="F187" s="134">
        <v>146.79</v>
      </c>
      <c r="G187" s="134">
        <v>0</v>
      </c>
    </row>
    <row r="188" spans="1:7" ht="12.75">
      <c r="A188" s="106" t="s">
        <v>1099</v>
      </c>
      <c r="B188" s="105" t="s">
        <v>1100</v>
      </c>
      <c r="C188" s="145" t="e">
        <f>раб!#REF!</f>
        <v>#REF!</v>
      </c>
      <c r="D188" s="134">
        <v>1114.06</v>
      </c>
      <c r="E188" s="144"/>
      <c r="F188" s="134">
        <v>146.79</v>
      </c>
      <c r="G188" s="146"/>
    </row>
    <row r="189" spans="1:7" ht="12.75">
      <c r="A189" s="106" t="s">
        <v>1101</v>
      </c>
      <c r="B189" s="105" t="s">
        <v>1104</v>
      </c>
      <c r="C189" s="145" t="e">
        <f>раб!#REF!</f>
        <v>#REF!</v>
      </c>
      <c r="D189" s="134">
        <v>1114.06</v>
      </c>
      <c r="E189" s="144"/>
      <c r="F189" s="134">
        <v>146.79</v>
      </c>
      <c r="G189" s="146"/>
    </row>
    <row r="190" spans="1:7" ht="13.5" thickBot="1">
      <c r="A190" s="184" t="s">
        <v>1024</v>
      </c>
      <c r="B190" s="105" t="s">
        <v>250</v>
      </c>
      <c r="C190" s="145">
        <f>раб!D248</f>
        <v>9</v>
      </c>
      <c r="D190" s="134">
        <v>1114.06</v>
      </c>
      <c r="E190" s="144"/>
      <c r="F190" s="134">
        <v>146.79</v>
      </c>
      <c r="G190" s="146"/>
    </row>
    <row r="191" spans="1:7" ht="18">
      <c r="A191" s="147" t="s">
        <v>383</v>
      </c>
      <c r="B191" s="148"/>
      <c r="C191" s="149" t="e">
        <f>SUM(C185:C190)</f>
        <v>#REF!</v>
      </c>
      <c r="D191" s="132"/>
      <c r="E191" s="132"/>
      <c r="F191" s="150"/>
      <c r="G191" s="151"/>
    </row>
    <row r="192" spans="1:7" ht="16.5" thickBot="1">
      <c r="A192" s="152" t="s">
        <v>630</v>
      </c>
      <c r="B192" s="153"/>
      <c r="C192" s="154"/>
      <c r="D192" s="155"/>
      <c r="E192" s="155"/>
      <c r="F192" s="156"/>
      <c r="G192" s="157"/>
    </row>
    <row r="193" spans="1:7" ht="18">
      <c r="A193" s="158" t="s">
        <v>386</v>
      </c>
      <c r="B193" s="159"/>
      <c r="C193" s="149">
        <f>SUM(C194:C195)</f>
        <v>224.375</v>
      </c>
      <c r="D193" s="132"/>
      <c r="E193" s="132"/>
      <c r="F193" s="150"/>
      <c r="G193" s="151"/>
    </row>
    <row r="194" spans="1:7" ht="15.75">
      <c r="A194" s="160" t="s">
        <v>387</v>
      </c>
      <c r="B194" s="161"/>
      <c r="C194" s="162">
        <f>раб!D252</f>
        <v>0.991</v>
      </c>
      <c r="D194" s="134"/>
      <c r="E194" s="134"/>
      <c r="F194" s="114"/>
      <c r="G194" s="163"/>
    </row>
    <row r="195" spans="1:7" ht="16.5" thickBot="1">
      <c r="A195" s="164" t="s">
        <v>389</v>
      </c>
      <c r="B195" s="165"/>
      <c r="C195" s="166">
        <f>раб!D245</f>
        <v>223.384</v>
      </c>
      <c r="D195" s="143"/>
      <c r="E195" s="143"/>
      <c r="F195" s="136"/>
      <c r="G195" s="167"/>
    </row>
    <row r="196" spans="1:7" ht="30" customHeight="1" thickBot="1">
      <c r="A196" s="470" t="s">
        <v>414</v>
      </c>
      <c r="B196" s="477"/>
      <c r="C196" s="168" t="e">
        <f>C182+C191+C193+C192</f>
        <v>#REF!</v>
      </c>
      <c r="D196" s="169"/>
      <c r="E196" s="169"/>
      <c r="F196" s="170"/>
      <c r="G196" s="170"/>
    </row>
    <row r="197" spans="1:7" ht="33.75" customHeight="1" thickBot="1">
      <c r="A197" s="478"/>
      <c r="B197" s="478"/>
      <c r="C197" s="478"/>
      <c r="D197" s="478"/>
      <c r="E197" s="478"/>
      <c r="F197" s="478"/>
      <c r="G197" s="478"/>
    </row>
    <row r="198" spans="1:7" ht="30.75" customHeight="1" thickBot="1">
      <c r="A198" s="115" t="s">
        <v>415</v>
      </c>
      <c r="B198" s="125" t="s">
        <v>416</v>
      </c>
      <c r="C198" s="126"/>
      <c r="D198" s="126"/>
      <c r="E198" s="126"/>
      <c r="F198" s="127"/>
      <c r="G198" s="128"/>
    </row>
    <row r="199" spans="1:7" ht="28.5" customHeight="1">
      <c r="A199" s="462" t="s">
        <v>307</v>
      </c>
      <c r="B199" s="464" t="s">
        <v>308</v>
      </c>
      <c r="C199" s="462" t="s">
        <v>417</v>
      </c>
      <c r="D199" s="462" t="s">
        <v>312</v>
      </c>
      <c r="E199" s="109"/>
      <c r="F199" s="465" t="s">
        <v>314</v>
      </c>
      <c r="G199" s="466" t="s">
        <v>315</v>
      </c>
    </row>
    <row r="200" spans="1:7" ht="30" customHeight="1" thickBot="1">
      <c r="A200" s="463"/>
      <c r="B200" s="463"/>
      <c r="C200" s="463"/>
      <c r="D200" s="463"/>
      <c r="E200" s="110"/>
      <c r="F200" s="463"/>
      <c r="G200" s="467"/>
    </row>
    <row r="201" spans="1:7" ht="12.75">
      <c r="A201" s="95" t="s">
        <v>1032</v>
      </c>
      <c r="B201" s="96" t="s">
        <v>1361</v>
      </c>
      <c r="C201" s="129" t="e">
        <f>раб!#REF!</f>
        <v>#REF!</v>
      </c>
      <c r="D201" s="130">
        <v>32500</v>
      </c>
      <c r="E201" s="131" t="e">
        <f aca="true" t="shared" si="2" ref="E201:E221">C201-D201</f>
        <v>#REF!</v>
      </c>
      <c r="F201" s="132">
        <v>86.35</v>
      </c>
      <c r="G201" s="114">
        <v>1</v>
      </c>
    </row>
    <row r="202" spans="1:7" ht="12.75">
      <c r="A202" s="95" t="s">
        <v>1033</v>
      </c>
      <c r="B202" s="96" t="s">
        <v>1364</v>
      </c>
      <c r="C202" s="129">
        <f>раб!D302</f>
        <v>3.34</v>
      </c>
      <c r="D202" s="130">
        <v>6400</v>
      </c>
      <c r="E202" s="131">
        <f t="shared" si="2"/>
        <v>-6396.66</v>
      </c>
      <c r="F202" s="134">
        <v>113.83</v>
      </c>
      <c r="G202" s="114">
        <v>2</v>
      </c>
    </row>
    <row r="203" spans="1:7" ht="12.75">
      <c r="A203" s="97" t="s">
        <v>28</v>
      </c>
      <c r="B203" s="98" t="s">
        <v>1365</v>
      </c>
      <c r="C203" s="129">
        <f>раб!D303</f>
        <v>2.908</v>
      </c>
      <c r="D203" s="180">
        <v>1300</v>
      </c>
      <c r="E203" s="131">
        <f t="shared" si="2"/>
        <v>-1297.092</v>
      </c>
      <c r="F203" s="134">
        <v>113.83</v>
      </c>
      <c r="G203" s="135">
        <v>2</v>
      </c>
    </row>
    <row r="204" spans="1:7" ht="12.75">
      <c r="A204" s="95" t="s">
        <v>29</v>
      </c>
      <c r="B204" s="96" t="s">
        <v>1373</v>
      </c>
      <c r="C204" s="129" t="e">
        <f>раб!#REF!</f>
        <v>#REF!</v>
      </c>
      <c r="D204" s="130">
        <v>235</v>
      </c>
      <c r="E204" s="131" t="e">
        <f t="shared" si="2"/>
        <v>#REF!</v>
      </c>
      <c r="F204" s="134">
        <v>113.83</v>
      </c>
      <c r="G204" s="114">
        <v>2</v>
      </c>
    </row>
    <row r="205" spans="1:7" ht="12.75">
      <c r="A205" s="95" t="s">
        <v>30</v>
      </c>
      <c r="B205" s="96" t="s">
        <v>1367</v>
      </c>
      <c r="C205" s="129">
        <f>раб!D306</f>
        <v>2.659</v>
      </c>
      <c r="D205" s="130">
        <v>1350</v>
      </c>
      <c r="E205" s="131">
        <f t="shared" si="2"/>
        <v>-1347.341</v>
      </c>
      <c r="F205" s="134">
        <v>113.83</v>
      </c>
      <c r="G205" s="114">
        <v>2</v>
      </c>
    </row>
    <row r="206" spans="1:7" ht="12.75">
      <c r="A206" s="95" t="s">
        <v>1035</v>
      </c>
      <c r="B206" s="96" t="s">
        <v>1366</v>
      </c>
      <c r="C206" s="129" t="e">
        <f>раб!#REF!</f>
        <v>#REF!</v>
      </c>
      <c r="D206" s="130">
        <v>300</v>
      </c>
      <c r="E206" s="131" t="e">
        <f t="shared" si="2"/>
        <v>#REF!</v>
      </c>
      <c r="F206" s="134">
        <v>146.79</v>
      </c>
      <c r="G206" s="114">
        <v>3</v>
      </c>
    </row>
    <row r="207" spans="1:7" ht="12.75" hidden="1">
      <c r="A207" s="95"/>
      <c r="B207" s="96" t="s">
        <v>1368</v>
      </c>
      <c r="C207" s="129"/>
      <c r="D207" s="130">
        <v>0</v>
      </c>
      <c r="E207" s="131">
        <f t="shared" si="2"/>
        <v>0</v>
      </c>
      <c r="F207" s="134">
        <v>112.19</v>
      </c>
      <c r="G207" s="114">
        <v>3</v>
      </c>
    </row>
    <row r="208" spans="1:7" ht="12.75">
      <c r="A208" s="95" t="s">
        <v>31</v>
      </c>
      <c r="B208" s="96" t="s">
        <v>1369</v>
      </c>
      <c r="C208" s="129">
        <f>раб!D307</f>
        <v>0.9</v>
      </c>
      <c r="D208" s="130">
        <v>48</v>
      </c>
      <c r="E208" s="131">
        <f t="shared" si="2"/>
        <v>-47.1</v>
      </c>
      <c r="F208" s="134">
        <v>146.79</v>
      </c>
      <c r="G208" s="114">
        <v>3</v>
      </c>
    </row>
    <row r="209" spans="1:7" ht="12.75">
      <c r="A209" s="95" t="s">
        <v>1037</v>
      </c>
      <c r="B209" s="96" t="s">
        <v>1372</v>
      </c>
      <c r="C209" s="129" t="e">
        <f>раб!#REF!</f>
        <v>#REF!</v>
      </c>
      <c r="D209" s="130">
        <v>130</v>
      </c>
      <c r="E209" s="131" t="e">
        <f t="shared" si="2"/>
        <v>#REF!</v>
      </c>
      <c r="F209" s="134">
        <v>146.79</v>
      </c>
      <c r="G209" s="114">
        <v>3</v>
      </c>
    </row>
    <row r="210" spans="1:7" ht="12.75">
      <c r="A210" s="95" t="s">
        <v>1038</v>
      </c>
      <c r="B210" s="96" t="s">
        <v>1378</v>
      </c>
      <c r="C210" s="129">
        <f>раб!D315</f>
        <v>2.614</v>
      </c>
      <c r="D210" s="130">
        <v>0</v>
      </c>
      <c r="E210" s="131">
        <f t="shared" si="2"/>
        <v>2.614</v>
      </c>
      <c r="F210" s="134">
        <v>146.79</v>
      </c>
      <c r="G210" s="114">
        <v>3</v>
      </c>
    </row>
    <row r="211" spans="1:7" ht="12.75">
      <c r="A211" s="95" t="s">
        <v>1039</v>
      </c>
      <c r="B211" s="96" t="s">
        <v>952</v>
      </c>
      <c r="C211" s="129" t="e">
        <f>раб!#REF!</f>
        <v>#REF!</v>
      </c>
      <c r="D211" s="130">
        <v>0</v>
      </c>
      <c r="E211" s="131" t="e">
        <f t="shared" si="2"/>
        <v>#REF!</v>
      </c>
      <c r="F211" s="134">
        <v>146.79</v>
      </c>
      <c r="G211" s="114">
        <v>3</v>
      </c>
    </row>
    <row r="212" spans="1:7" ht="12.75">
      <c r="A212" s="95" t="s">
        <v>1034</v>
      </c>
      <c r="B212" s="96" t="s">
        <v>1388</v>
      </c>
      <c r="C212" s="129" t="e">
        <f>раб!#REF!</f>
        <v>#REF!</v>
      </c>
      <c r="D212" s="130">
        <v>183</v>
      </c>
      <c r="E212" s="131" t="e">
        <f t="shared" si="2"/>
        <v>#REF!</v>
      </c>
      <c r="F212" s="134">
        <v>146.79</v>
      </c>
      <c r="G212" s="114">
        <v>3</v>
      </c>
    </row>
    <row r="213" spans="1:7" ht="12.75">
      <c r="A213" s="95"/>
      <c r="B213" s="96" t="s">
        <v>1091</v>
      </c>
      <c r="C213" s="129" t="e">
        <f>раб!#REF!</f>
        <v>#REF!</v>
      </c>
      <c r="D213" s="130">
        <v>20</v>
      </c>
      <c r="E213" s="131" t="e">
        <f t="shared" si="2"/>
        <v>#REF!</v>
      </c>
      <c r="F213" s="134">
        <v>146.79</v>
      </c>
      <c r="G213" s="114">
        <v>3</v>
      </c>
    </row>
    <row r="214" spans="1:7" ht="12.75">
      <c r="A214" s="95" t="s">
        <v>1293</v>
      </c>
      <c r="B214" s="96" t="s">
        <v>623</v>
      </c>
      <c r="C214" s="129" t="e">
        <f>раб!#REF!</f>
        <v>#REF!</v>
      </c>
      <c r="D214" s="130">
        <v>4</v>
      </c>
      <c r="E214" s="131" t="e">
        <f t="shared" si="2"/>
        <v>#REF!</v>
      </c>
      <c r="F214" s="134">
        <v>146.79</v>
      </c>
      <c r="G214" s="114">
        <v>3</v>
      </c>
    </row>
    <row r="215" spans="1:7" ht="12.75">
      <c r="A215" s="95" t="s">
        <v>1040</v>
      </c>
      <c r="B215" s="96" t="s">
        <v>175</v>
      </c>
      <c r="C215" s="129" t="e">
        <f>раб!#REF!</f>
        <v>#REF!</v>
      </c>
      <c r="D215" s="130">
        <v>0</v>
      </c>
      <c r="E215" s="131" t="e">
        <f t="shared" si="2"/>
        <v>#REF!</v>
      </c>
      <c r="F215" s="134">
        <v>146.79</v>
      </c>
      <c r="G215" s="114">
        <v>3</v>
      </c>
    </row>
    <row r="216" spans="1:7" ht="12.75">
      <c r="A216" s="95" t="s">
        <v>1041</v>
      </c>
      <c r="B216" s="96" t="s">
        <v>1391</v>
      </c>
      <c r="C216" s="129" t="e">
        <f>раб!#REF!</f>
        <v>#REF!</v>
      </c>
      <c r="D216" s="130">
        <v>0</v>
      </c>
      <c r="E216" s="131" t="e">
        <f t="shared" si="2"/>
        <v>#REF!</v>
      </c>
      <c r="F216" s="134">
        <v>146.79</v>
      </c>
      <c r="G216" s="114">
        <v>3</v>
      </c>
    </row>
    <row r="217" spans="1:7" ht="12.75" hidden="1">
      <c r="A217" s="95"/>
      <c r="B217" s="96" t="s">
        <v>1393</v>
      </c>
      <c r="C217" s="129" t="e">
        <f>раб!#REF!</f>
        <v>#REF!</v>
      </c>
      <c r="D217" s="130">
        <v>0</v>
      </c>
      <c r="E217" s="131" t="e">
        <f t="shared" si="2"/>
        <v>#REF!</v>
      </c>
      <c r="F217" s="134">
        <v>146.79</v>
      </c>
      <c r="G217" s="114">
        <v>3</v>
      </c>
    </row>
    <row r="218" spans="1:7" ht="12.75">
      <c r="A218" s="95" t="s">
        <v>1042</v>
      </c>
      <c r="B218" s="96" t="s">
        <v>783</v>
      </c>
      <c r="C218" s="129" t="e">
        <f>раб!#REF!</f>
        <v>#REF!</v>
      </c>
      <c r="D218" s="130">
        <v>85</v>
      </c>
      <c r="E218" s="131" t="e">
        <f t="shared" si="2"/>
        <v>#REF!</v>
      </c>
      <c r="F218" s="134">
        <v>146.79</v>
      </c>
      <c r="G218" s="114">
        <v>3</v>
      </c>
    </row>
    <row r="219" spans="1:7" ht="12.75">
      <c r="A219" s="95" t="s">
        <v>1043</v>
      </c>
      <c r="B219" s="96" t="s">
        <v>928</v>
      </c>
      <c r="C219" s="129" t="e">
        <f>раб!#REF!</f>
        <v>#REF!</v>
      </c>
      <c r="D219" s="130">
        <v>1</v>
      </c>
      <c r="E219" s="131" t="e">
        <f t="shared" si="2"/>
        <v>#REF!</v>
      </c>
      <c r="F219" s="134">
        <v>146.79</v>
      </c>
      <c r="G219" s="114">
        <v>3</v>
      </c>
    </row>
    <row r="220" spans="1:7" ht="12.75">
      <c r="A220" s="95" t="s">
        <v>1044</v>
      </c>
      <c r="B220" s="96" t="s">
        <v>1394</v>
      </c>
      <c r="C220" s="129" t="e">
        <f>раб!#REF!</f>
        <v>#REF!</v>
      </c>
      <c r="D220" s="130">
        <v>1000</v>
      </c>
      <c r="E220" s="131" t="e">
        <f t="shared" si="2"/>
        <v>#REF!</v>
      </c>
      <c r="F220" s="134">
        <v>113.83</v>
      </c>
      <c r="G220" s="114">
        <v>2</v>
      </c>
    </row>
    <row r="221" spans="1:7" ht="13.5" thickBot="1">
      <c r="A221" s="95" t="s">
        <v>1045</v>
      </c>
      <c r="B221" s="96" t="s">
        <v>232</v>
      </c>
      <c r="C221" s="129" t="e">
        <f>раб!#REF!</f>
        <v>#REF!</v>
      </c>
      <c r="D221" s="130">
        <v>0</v>
      </c>
      <c r="E221" s="131" t="e">
        <f t="shared" si="2"/>
        <v>#REF!</v>
      </c>
      <c r="F221" s="134">
        <v>146.79</v>
      </c>
      <c r="G221" s="114">
        <v>3</v>
      </c>
    </row>
    <row r="222" spans="1:7" ht="18.75" thickBot="1">
      <c r="A222" s="468" t="s">
        <v>358</v>
      </c>
      <c r="B222" s="469"/>
      <c r="C222" s="139" t="e">
        <f>SUM(C201:C221)</f>
        <v>#REF!</v>
      </c>
      <c r="D222" s="139">
        <f>SUM(D201:D221)</f>
        <v>43556</v>
      </c>
      <c r="E222" s="139"/>
      <c r="F222" s="140"/>
      <c r="G222" s="141"/>
    </row>
    <row r="223" spans="1:7" ht="30" customHeight="1">
      <c r="A223" s="462" t="s">
        <v>307</v>
      </c>
      <c r="B223" s="473" t="s">
        <v>359</v>
      </c>
      <c r="C223" s="462" t="s">
        <v>360</v>
      </c>
      <c r="D223" s="462" t="s">
        <v>361</v>
      </c>
      <c r="E223" s="109"/>
      <c r="F223" s="465" t="s">
        <v>314</v>
      </c>
      <c r="G223" s="462" t="s">
        <v>362</v>
      </c>
    </row>
    <row r="224" spans="1:7" ht="33" customHeight="1" thickBot="1">
      <c r="A224" s="463"/>
      <c r="B224" s="467"/>
      <c r="C224" s="463"/>
      <c r="D224" s="463"/>
      <c r="E224" s="110"/>
      <c r="F224" s="463"/>
      <c r="G224" s="463"/>
    </row>
    <row r="225" spans="1:7" ht="17.25" customHeight="1">
      <c r="A225" s="95" t="s">
        <v>1094</v>
      </c>
      <c r="B225" s="103" t="s">
        <v>418</v>
      </c>
      <c r="C225" s="142" t="e">
        <f>раб!#REF!</f>
        <v>#REF!</v>
      </c>
      <c r="D225" s="134">
        <v>1113.64</v>
      </c>
      <c r="E225" s="134"/>
      <c r="F225" s="134">
        <v>146.79</v>
      </c>
      <c r="G225" s="134">
        <v>0</v>
      </c>
    </row>
    <row r="226" spans="1:7" ht="12.75">
      <c r="A226" s="95" t="s">
        <v>1096</v>
      </c>
      <c r="B226" s="103" t="s">
        <v>419</v>
      </c>
      <c r="C226" s="142" t="e">
        <f>раб!#REF!</f>
        <v>#REF!</v>
      </c>
      <c r="D226" s="134">
        <v>1113.64</v>
      </c>
      <c r="E226" s="134"/>
      <c r="F226" s="134">
        <v>146.79</v>
      </c>
      <c r="G226" s="134">
        <v>0</v>
      </c>
    </row>
    <row r="227" spans="1:7" ht="12.75">
      <c r="A227" s="95" t="s">
        <v>1108</v>
      </c>
      <c r="B227" s="103" t="s">
        <v>1304</v>
      </c>
      <c r="C227" s="142" t="e">
        <f>раб!#REF!</f>
        <v>#REF!</v>
      </c>
      <c r="D227" s="134">
        <v>1113.64</v>
      </c>
      <c r="E227" s="134"/>
      <c r="F227" s="134">
        <v>146.79</v>
      </c>
      <c r="G227" s="134">
        <v>0</v>
      </c>
    </row>
    <row r="228" spans="1:7" ht="12.75">
      <c r="A228" s="95" t="s">
        <v>1110</v>
      </c>
      <c r="B228" s="103" t="s">
        <v>420</v>
      </c>
      <c r="C228" s="142" t="e">
        <f>раб!#REF!</f>
        <v>#REF!</v>
      </c>
      <c r="D228" s="134">
        <v>1113.64</v>
      </c>
      <c r="E228" s="134"/>
      <c r="F228" s="134">
        <v>146.79</v>
      </c>
      <c r="G228" s="134">
        <v>0</v>
      </c>
    </row>
    <row r="229" spans="1:7" ht="12.75">
      <c r="A229" s="95" t="s">
        <v>1095</v>
      </c>
      <c r="B229" s="103" t="s">
        <v>421</v>
      </c>
      <c r="C229" s="142" t="e">
        <f>раб!#REF!</f>
        <v>#REF!</v>
      </c>
      <c r="D229" s="134">
        <v>1113.64</v>
      </c>
      <c r="E229" s="134"/>
      <c r="F229" s="134">
        <v>146.79</v>
      </c>
      <c r="G229" s="134">
        <v>0</v>
      </c>
    </row>
    <row r="230" spans="1:7" ht="12.75">
      <c r="A230" s="95" t="s">
        <v>1109</v>
      </c>
      <c r="B230" s="103" t="s">
        <v>118</v>
      </c>
      <c r="C230" s="142" t="e">
        <f>раб!#REF!</f>
        <v>#REF!</v>
      </c>
      <c r="D230" s="134">
        <v>1113.64</v>
      </c>
      <c r="E230" s="134"/>
      <c r="F230" s="134">
        <v>146.79</v>
      </c>
      <c r="G230" s="134">
        <v>0</v>
      </c>
    </row>
    <row r="231" spans="1:7" ht="12.75">
      <c r="A231" s="95" t="s">
        <v>1111</v>
      </c>
      <c r="B231" s="103" t="s">
        <v>427</v>
      </c>
      <c r="C231" s="142" t="e">
        <f>раб!#REF!</f>
        <v>#REF!</v>
      </c>
      <c r="D231" s="134">
        <v>1113.64</v>
      </c>
      <c r="E231" s="134"/>
      <c r="F231" s="134">
        <v>146.79</v>
      </c>
      <c r="G231" s="134">
        <v>0</v>
      </c>
    </row>
    <row r="232" spans="1:7" ht="12.75">
      <c r="A232" s="95" t="s">
        <v>1112</v>
      </c>
      <c r="B232" s="103" t="s">
        <v>428</v>
      </c>
      <c r="C232" s="142" t="e">
        <f>раб!#REF!</f>
        <v>#REF!</v>
      </c>
      <c r="D232" s="134">
        <v>1113.64</v>
      </c>
      <c r="E232" s="134"/>
      <c r="F232" s="134">
        <v>146.79</v>
      </c>
      <c r="G232" s="134">
        <v>0</v>
      </c>
    </row>
    <row r="233" spans="1:7" ht="12.75" hidden="1">
      <c r="A233" s="95"/>
      <c r="B233" s="104" t="s">
        <v>429</v>
      </c>
      <c r="C233" s="142" t="e">
        <f>раб!#REF!</f>
        <v>#REF!</v>
      </c>
      <c r="D233" s="134">
        <v>1113.64</v>
      </c>
      <c r="E233" s="143"/>
      <c r="F233" s="134">
        <v>146.79</v>
      </c>
      <c r="G233" s="134">
        <v>0</v>
      </c>
    </row>
    <row r="234" spans="1:7" ht="12.75">
      <c r="A234" s="95" t="s">
        <v>1113</v>
      </c>
      <c r="B234" s="103" t="s">
        <v>953</v>
      </c>
      <c r="C234" s="142" t="e">
        <f>раб!#REF!</f>
        <v>#REF!</v>
      </c>
      <c r="D234" s="134">
        <v>1113.64</v>
      </c>
      <c r="E234" s="134"/>
      <c r="F234" s="134">
        <v>146.79</v>
      </c>
      <c r="G234" s="134">
        <v>0</v>
      </c>
    </row>
    <row r="235" spans="1:7" ht="12.75">
      <c r="A235" s="95" t="s">
        <v>1114</v>
      </c>
      <c r="B235" s="103" t="s">
        <v>955</v>
      </c>
      <c r="C235" s="142" t="e">
        <f>раб!#REF!</f>
        <v>#REF!</v>
      </c>
      <c r="D235" s="134">
        <v>1113.64</v>
      </c>
      <c r="E235" s="134"/>
      <c r="F235" s="134">
        <v>146.79</v>
      </c>
      <c r="G235" s="134">
        <v>0</v>
      </c>
    </row>
    <row r="236" spans="1:7" ht="12.75">
      <c r="A236" s="95" t="s">
        <v>1105</v>
      </c>
      <c r="B236" s="103" t="s">
        <v>432</v>
      </c>
      <c r="C236" s="142" t="e">
        <f>раб!#REF!</f>
        <v>#REF!</v>
      </c>
      <c r="D236" s="134">
        <v>1113.64</v>
      </c>
      <c r="E236" s="134"/>
      <c r="F236" s="134">
        <v>146.79</v>
      </c>
      <c r="G236" s="134">
        <v>0</v>
      </c>
    </row>
    <row r="237" spans="1:7" ht="12.75">
      <c r="A237" s="95" t="s">
        <v>1106</v>
      </c>
      <c r="B237" s="103" t="s">
        <v>956</v>
      </c>
      <c r="C237" s="142" t="e">
        <f>раб!#REF!</f>
        <v>#REF!</v>
      </c>
      <c r="D237" s="134">
        <v>1113.64</v>
      </c>
      <c r="E237" s="134"/>
      <c r="F237" s="134">
        <v>146.79</v>
      </c>
      <c r="G237" s="134">
        <v>0</v>
      </c>
    </row>
    <row r="238" spans="1:7" ht="12.75">
      <c r="A238" s="95" t="s">
        <v>1115</v>
      </c>
      <c r="B238" s="105" t="s">
        <v>957</v>
      </c>
      <c r="C238" s="142" t="e">
        <f>раб!#REF!</f>
        <v>#REF!</v>
      </c>
      <c r="D238" s="134">
        <v>1113.64</v>
      </c>
      <c r="E238" s="144"/>
      <c r="F238" s="134">
        <v>146.79</v>
      </c>
      <c r="G238" s="134">
        <v>0</v>
      </c>
    </row>
    <row r="239" spans="1:7" ht="12.75" hidden="1">
      <c r="A239" s="95"/>
      <c r="B239" s="103" t="s">
        <v>433</v>
      </c>
      <c r="C239" s="142" t="e">
        <f>раб!#REF!</f>
        <v>#REF!</v>
      </c>
      <c r="D239" s="134">
        <v>1113.64</v>
      </c>
      <c r="E239" s="134"/>
      <c r="F239" s="134">
        <v>146.79</v>
      </c>
      <c r="G239" s="134">
        <v>0</v>
      </c>
    </row>
    <row r="240" spans="1:7" ht="12.75">
      <c r="A240" s="95" t="s">
        <v>1125</v>
      </c>
      <c r="B240" s="103" t="s">
        <v>1230</v>
      </c>
      <c r="C240" s="142" t="e">
        <f>раб!#REF!</f>
        <v>#REF!</v>
      </c>
      <c r="D240" s="134">
        <v>1113.64</v>
      </c>
      <c r="E240" s="134"/>
      <c r="F240" s="134">
        <v>146.79</v>
      </c>
      <c r="G240" s="134">
        <v>0</v>
      </c>
    </row>
    <row r="241" spans="1:7" ht="12.75">
      <c r="A241" s="95" t="s">
        <v>1122</v>
      </c>
      <c r="B241" s="103" t="s">
        <v>958</v>
      </c>
      <c r="C241" s="142" t="e">
        <f>раб!#REF!</f>
        <v>#REF!</v>
      </c>
      <c r="D241" s="134">
        <v>1113.64</v>
      </c>
      <c r="E241" s="134"/>
      <c r="F241" s="134">
        <v>146.79</v>
      </c>
      <c r="G241" s="134">
        <v>0</v>
      </c>
    </row>
    <row r="242" spans="1:7" ht="12.75">
      <c r="A242" s="95" t="s">
        <v>1120</v>
      </c>
      <c r="B242" s="103" t="s">
        <v>434</v>
      </c>
      <c r="C242" s="142" t="e">
        <f>раб!#REF!</f>
        <v>#REF!</v>
      </c>
      <c r="D242" s="134">
        <v>1113.64</v>
      </c>
      <c r="E242" s="134"/>
      <c r="F242" s="134">
        <v>146.79</v>
      </c>
      <c r="G242" s="134">
        <v>0</v>
      </c>
    </row>
    <row r="243" spans="1:7" ht="12.75">
      <c r="A243" s="95" t="s">
        <v>1116</v>
      </c>
      <c r="B243" s="103" t="s">
        <v>435</v>
      </c>
      <c r="C243" s="142" t="e">
        <f>раб!#REF!</f>
        <v>#REF!</v>
      </c>
      <c r="D243" s="134">
        <v>1113.64</v>
      </c>
      <c r="E243" s="134"/>
      <c r="F243" s="134">
        <v>146.79</v>
      </c>
      <c r="G243" s="134">
        <v>0</v>
      </c>
    </row>
    <row r="244" spans="1:7" ht="12.75">
      <c r="A244" s="95" t="s">
        <v>1092</v>
      </c>
      <c r="B244" s="111" t="s">
        <v>1093</v>
      </c>
      <c r="C244" s="142" t="e">
        <f>раб!#REF!</f>
        <v>#REF!</v>
      </c>
      <c r="D244" s="134">
        <v>1113.64</v>
      </c>
      <c r="E244" s="134"/>
      <c r="F244" s="134">
        <v>146.79</v>
      </c>
      <c r="G244" s="134">
        <v>0</v>
      </c>
    </row>
    <row r="245" spans="1:7" ht="12.75">
      <c r="A245" s="95" t="s">
        <v>1107</v>
      </c>
      <c r="B245" s="103" t="s">
        <v>436</v>
      </c>
      <c r="C245" s="142" t="e">
        <f>раб!#REF!</f>
        <v>#REF!</v>
      </c>
      <c r="D245" s="134">
        <v>1113.64</v>
      </c>
      <c r="E245" s="134"/>
      <c r="F245" s="134">
        <v>146.79</v>
      </c>
      <c r="G245" s="134">
        <v>0</v>
      </c>
    </row>
    <row r="246" spans="1:7" ht="12.75">
      <c r="A246" s="95" t="s">
        <v>1117</v>
      </c>
      <c r="B246" s="103" t="s">
        <v>437</v>
      </c>
      <c r="C246" s="142" t="e">
        <f>раб!#REF!</f>
        <v>#REF!</v>
      </c>
      <c r="D246" s="134">
        <v>1113.64</v>
      </c>
      <c r="E246" s="134"/>
      <c r="F246" s="134">
        <v>146.79</v>
      </c>
      <c r="G246" s="134">
        <v>0</v>
      </c>
    </row>
    <row r="247" spans="1:7" ht="12.75">
      <c r="A247" s="95" t="s">
        <v>1118</v>
      </c>
      <c r="B247" s="103" t="s">
        <v>438</v>
      </c>
      <c r="C247" s="142" t="e">
        <f>раб!#REF!</f>
        <v>#REF!</v>
      </c>
      <c r="D247" s="134">
        <v>1113.64</v>
      </c>
      <c r="E247" s="134"/>
      <c r="F247" s="134">
        <v>146.79</v>
      </c>
      <c r="G247" s="134">
        <v>0</v>
      </c>
    </row>
    <row r="248" spans="1:7" ht="12.75">
      <c r="A248" s="95" t="s">
        <v>1119</v>
      </c>
      <c r="B248" s="103" t="s">
        <v>439</v>
      </c>
      <c r="C248" s="142" t="e">
        <f>раб!#REF!</f>
        <v>#REF!</v>
      </c>
      <c r="D248" s="134">
        <v>1113.64</v>
      </c>
      <c r="E248" s="134"/>
      <c r="F248" s="134">
        <v>146.79</v>
      </c>
      <c r="G248" s="134">
        <v>0</v>
      </c>
    </row>
    <row r="249" spans="1:7" ht="12.75">
      <c r="A249" s="106" t="s">
        <v>1121</v>
      </c>
      <c r="B249" s="105" t="s">
        <v>915</v>
      </c>
      <c r="C249" s="145" t="e">
        <f>раб!#REF!</f>
        <v>#REF!</v>
      </c>
      <c r="D249" s="134">
        <v>1113.64</v>
      </c>
      <c r="E249" s="144"/>
      <c r="F249" s="134">
        <v>146.79</v>
      </c>
      <c r="G249" s="134">
        <v>0</v>
      </c>
    </row>
    <row r="250" spans="1:7" ht="12.75">
      <c r="A250" s="106" t="s">
        <v>251</v>
      </c>
      <c r="B250" s="105" t="s">
        <v>252</v>
      </c>
      <c r="C250" s="145" t="e">
        <f>раб!#REF!</f>
        <v>#REF!</v>
      </c>
      <c r="D250" s="134">
        <v>1113.64</v>
      </c>
      <c r="E250" s="144"/>
      <c r="F250" s="134">
        <v>146.79</v>
      </c>
      <c r="G250" s="134">
        <v>0</v>
      </c>
    </row>
    <row r="251" spans="1:7" ht="12.75">
      <c r="A251" s="106" t="s">
        <v>1123</v>
      </c>
      <c r="B251" s="105" t="s">
        <v>916</v>
      </c>
      <c r="C251" s="145" t="e">
        <f>раб!#REF!</f>
        <v>#REF!</v>
      </c>
      <c r="D251" s="134">
        <v>1113.64</v>
      </c>
      <c r="E251" s="144"/>
      <c r="F251" s="134">
        <v>146.79</v>
      </c>
      <c r="G251" s="134">
        <v>0</v>
      </c>
    </row>
    <row r="252" spans="1:7" ht="12.75">
      <c r="A252" s="106" t="s">
        <v>1124</v>
      </c>
      <c r="B252" s="105" t="s">
        <v>917</v>
      </c>
      <c r="C252" s="145" t="e">
        <f>раб!#REF!</f>
        <v>#REF!</v>
      </c>
      <c r="D252" s="134">
        <v>1113.64</v>
      </c>
      <c r="E252" s="144"/>
      <c r="F252" s="134">
        <v>146.79</v>
      </c>
      <c r="G252" s="134">
        <v>0</v>
      </c>
    </row>
    <row r="253" spans="1:7" ht="12.75">
      <c r="A253" s="106" t="s">
        <v>1097</v>
      </c>
      <c r="B253" s="105" t="s">
        <v>1098</v>
      </c>
      <c r="C253" s="145" t="e">
        <f>раб!#REF!</f>
        <v>#REF!</v>
      </c>
      <c r="D253" s="134">
        <v>1113.64</v>
      </c>
      <c r="E253" s="144"/>
      <c r="F253" s="134">
        <v>146.79</v>
      </c>
      <c r="G253" s="134">
        <v>0</v>
      </c>
    </row>
    <row r="254" spans="1:7" ht="13.5" thickBot="1">
      <c r="A254" s="184" t="s">
        <v>1024</v>
      </c>
      <c r="B254" s="105" t="s">
        <v>250</v>
      </c>
      <c r="C254" s="145">
        <f>раб!D348</f>
        <v>6.8</v>
      </c>
      <c r="D254" s="134">
        <v>1113.64</v>
      </c>
      <c r="E254" s="144"/>
      <c r="F254" s="134">
        <v>146.79</v>
      </c>
      <c r="G254" s="134">
        <v>0</v>
      </c>
    </row>
    <row r="255" spans="1:7" ht="18">
      <c r="A255" s="147" t="s">
        <v>383</v>
      </c>
      <c r="B255" s="148"/>
      <c r="C255" s="149" t="e">
        <f>SUM(C225:C254)</f>
        <v>#REF!</v>
      </c>
      <c r="D255" s="132"/>
      <c r="E255" s="132"/>
      <c r="F255" s="150"/>
      <c r="G255" s="151"/>
    </row>
    <row r="256" spans="1:7" ht="21" customHeight="1" thickBot="1">
      <c r="A256" s="152" t="s">
        <v>385</v>
      </c>
      <c r="B256" s="153"/>
      <c r="C256" s="154"/>
      <c r="D256" s="155"/>
      <c r="E256" s="155"/>
      <c r="F256" s="156"/>
      <c r="G256" s="157"/>
    </row>
    <row r="257" spans="1:7" ht="18">
      <c r="A257" s="158" t="s">
        <v>386</v>
      </c>
      <c r="B257" s="159"/>
      <c r="C257" s="149">
        <f>SUM(C258:C259)</f>
        <v>932.0609999999999</v>
      </c>
      <c r="D257" s="132"/>
      <c r="E257" s="132"/>
      <c r="F257" s="150"/>
      <c r="G257" s="151"/>
    </row>
    <row r="258" spans="1:7" ht="15.75">
      <c r="A258" s="160" t="s">
        <v>387</v>
      </c>
      <c r="B258" s="161"/>
      <c r="C258" s="162">
        <f>раб!D350</f>
        <v>1.876</v>
      </c>
      <c r="D258" s="134"/>
      <c r="E258" s="134"/>
      <c r="F258" s="114"/>
      <c r="G258" s="163"/>
    </row>
    <row r="259" spans="1:7" ht="16.5" thickBot="1">
      <c r="A259" s="164" t="s">
        <v>389</v>
      </c>
      <c r="B259" s="165"/>
      <c r="C259" s="166">
        <f>раб!D347</f>
        <v>930.185</v>
      </c>
      <c r="D259" s="143"/>
      <c r="E259" s="143"/>
      <c r="F259" s="136"/>
      <c r="G259" s="167"/>
    </row>
    <row r="260" spans="1:7" ht="27.75" customHeight="1" thickBot="1">
      <c r="A260" s="470" t="s">
        <v>440</v>
      </c>
      <c r="B260" s="471"/>
      <c r="C260" s="168" t="e">
        <f>C222+C255+C257</f>
        <v>#REF!</v>
      </c>
      <c r="D260" s="169"/>
      <c r="E260" s="169"/>
      <c r="F260" s="170"/>
      <c r="G260" s="170"/>
    </row>
    <row r="261" spans="1:7" ht="30" customHeight="1" thickBot="1">
      <c r="A261" s="472"/>
      <c r="B261" s="472"/>
      <c r="C261" s="472"/>
      <c r="D261" s="472"/>
      <c r="E261" s="472"/>
      <c r="F261" s="472"/>
      <c r="G261" s="472"/>
    </row>
    <row r="262" spans="1:7" ht="32.25" customHeight="1" thickBot="1">
      <c r="A262" s="115" t="s">
        <v>441</v>
      </c>
      <c r="B262" s="125" t="s">
        <v>7</v>
      </c>
      <c r="C262" s="126"/>
      <c r="D262" s="126"/>
      <c r="E262" s="126"/>
      <c r="F262" s="127"/>
      <c r="G262" s="128"/>
    </row>
    <row r="263" spans="1:7" ht="27" customHeight="1">
      <c r="A263" s="462" t="s">
        <v>307</v>
      </c>
      <c r="B263" s="464" t="s">
        <v>308</v>
      </c>
      <c r="C263" s="462" t="s">
        <v>360</v>
      </c>
      <c r="D263" s="462" t="s">
        <v>312</v>
      </c>
      <c r="E263" s="109"/>
      <c r="F263" s="465" t="s">
        <v>314</v>
      </c>
      <c r="G263" s="466" t="s">
        <v>315</v>
      </c>
    </row>
    <row r="264" spans="1:7" ht="27.75" customHeight="1" thickBot="1">
      <c r="A264" s="463"/>
      <c r="B264" s="463"/>
      <c r="C264" s="463"/>
      <c r="D264" s="463"/>
      <c r="E264" s="110"/>
      <c r="F264" s="463"/>
      <c r="G264" s="467"/>
    </row>
    <row r="265" spans="1:7" ht="30.75" customHeight="1">
      <c r="A265" s="95" t="s">
        <v>32</v>
      </c>
      <c r="B265" s="96" t="s">
        <v>179</v>
      </c>
      <c r="C265" s="129" t="e">
        <f>раб!#REF!</f>
        <v>#REF!</v>
      </c>
      <c r="D265" s="130">
        <v>5300</v>
      </c>
      <c r="E265" s="131" t="e">
        <f aca="true" t="shared" si="3" ref="E265:E288">C265-D265</f>
        <v>#REF!</v>
      </c>
      <c r="F265" s="132">
        <v>113.83</v>
      </c>
      <c r="G265" s="114">
        <v>2</v>
      </c>
    </row>
    <row r="266" spans="1:7" ht="12.75">
      <c r="A266" s="95" t="s">
        <v>183</v>
      </c>
      <c r="B266" s="96" t="s">
        <v>1397</v>
      </c>
      <c r="C266" s="129" t="e">
        <f>раб!#REF!</f>
        <v>#REF!</v>
      </c>
      <c r="D266" s="130">
        <v>1250</v>
      </c>
      <c r="E266" s="131" t="e">
        <f t="shared" si="3"/>
        <v>#REF!</v>
      </c>
      <c r="F266" s="134">
        <v>113.83</v>
      </c>
      <c r="G266" s="114">
        <v>2</v>
      </c>
    </row>
    <row r="267" spans="1:7" ht="12.75">
      <c r="A267" s="112" t="s">
        <v>286</v>
      </c>
      <c r="B267" s="96" t="s">
        <v>287</v>
      </c>
      <c r="C267" s="129" t="e">
        <f>раб!#REF!</f>
        <v>#REF!</v>
      </c>
      <c r="D267" s="130">
        <v>400</v>
      </c>
      <c r="E267" s="131" t="e">
        <f t="shared" si="3"/>
        <v>#REF!</v>
      </c>
      <c r="F267" s="134">
        <v>113.83</v>
      </c>
      <c r="G267" s="114">
        <v>2</v>
      </c>
    </row>
    <row r="268" spans="1:7" ht="12.75">
      <c r="A268" s="97" t="s">
        <v>33</v>
      </c>
      <c r="B268" s="98" t="s">
        <v>1227</v>
      </c>
      <c r="C268" s="129" t="e">
        <f>раб!#REF!</f>
        <v>#REF!</v>
      </c>
      <c r="D268" s="180">
        <v>50</v>
      </c>
      <c r="E268" s="131" t="e">
        <f t="shared" si="3"/>
        <v>#REF!</v>
      </c>
      <c r="F268" s="134">
        <v>146.79</v>
      </c>
      <c r="G268" s="135">
        <v>3</v>
      </c>
    </row>
    <row r="269" spans="1:7" ht="12.75">
      <c r="A269" s="95" t="s">
        <v>34</v>
      </c>
      <c r="B269" s="96" t="s">
        <v>178</v>
      </c>
      <c r="C269" s="129" t="e">
        <f>раб!#REF!</f>
        <v>#REF!</v>
      </c>
      <c r="D269" s="130">
        <v>280</v>
      </c>
      <c r="E269" s="131" t="e">
        <f t="shared" si="3"/>
        <v>#REF!</v>
      </c>
      <c r="F269" s="134">
        <v>146.79</v>
      </c>
      <c r="G269" s="114">
        <v>3</v>
      </c>
    </row>
    <row r="270" spans="1:7" ht="12.75">
      <c r="A270" s="95" t="s">
        <v>35</v>
      </c>
      <c r="B270" s="96" t="s">
        <v>1398</v>
      </c>
      <c r="C270" s="129" t="e">
        <f>раб!#REF!</f>
        <v>#REF!</v>
      </c>
      <c r="D270" s="130">
        <v>550</v>
      </c>
      <c r="E270" s="131" t="e">
        <f t="shared" si="3"/>
        <v>#REF!</v>
      </c>
      <c r="F270" s="134">
        <v>146.79</v>
      </c>
      <c r="G270" s="114">
        <v>3</v>
      </c>
    </row>
    <row r="271" spans="1:7" ht="12.75">
      <c r="A271" s="95" t="s">
        <v>36</v>
      </c>
      <c r="B271" s="96" t="s">
        <v>1399</v>
      </c>
      <c r="C271" s="129" t="e">
        <f>раб!#REF!</f>
        <v>#REF!</v>
      </c>
      <c r="D271" s="130">
        <v>57</v>
      </c>
      <c r="E271" s="131" t="e">
        <f t="shared" si="3"/>
        <v>#REF!</v>
      </c>
      <c r="F271" s="134">
        <v>146.79</v>
      </c>
      <c r="G271" s="114">
        <v>3</v>
      </c>
    </row>
    <row r="272" spans="1:7" ht="12.75">
      <c r="A272" s="95" t="s">
        <v>37</v>
      </c>
      <c r="B272" s="96" t="s">
        <v>1400</v>
      </c>
      <c r="C272" s="129" t="e">
        <f>раб!#REF!</f>
        <v>#REF!</v>
      </c>
      <c r="D272" s="130">
        <v>900</v>
      </c>
      <c r="E272" s="131" t="e">
        <f t="shared" si="3"/>
        <v>#REF!</v>
      </c>
      <c r="F272" s="134">
        <v>146.79</v>
      </c>
      <c r="G272" s="114">
        <v>3</v>
      </c>
    </row>
    <row r="273" spans="1:7" ht="12.75">
      <c r="A273" s="95" t="s">
        <v>1046</v>
      </c>
      <c r="B273" s="96" t="s">
        <v>1303</v>
      </c>
      <c r="C273" s="129">
        <f>раб!D408</f>
        <v>0</v>
      </c>
      <c r="D273" s="130">
        <v>0</v>
      </c>
      <c r="E273" s="131">
        <f t="shared" si="3"/>
        <v>0</v>
      </c>
      <c r="F273" s="134">
        <v>146.79</v>
      </c>
      <c r="G273" s="114">
        <v>3</v>
      </c>
    </row>
    <row r="274" spans="1:7" ht="12.75">
      <c r="A274" s="95" t="s">
        <v>1048</v>
      </c>
      <c r="B274" s="96" t="s">
        <v>96</v>
      </c>
      <c r="C274" s="129" t="e">
        <f>раб!#REF!</f>
        <v>#REF!</v>
      </c>
      <c r="D274" s="130">
        <v>0</v>
      </c>
      <c r="E274" s="131" t="e">
        <f t="shared" si="3"/>
        <v>#REF!</v>
      </c>
      <c r="F274" s="134">
        <v>146.79</v>
      </c>
      <c r="G274" s="114">
        <v>3</v>
      </c>
    </row>
    <row r="275" spans="1:7" ht="12.75">
      <c r="A275" s="95" t="s">
        <v>1049</v>
      </c>
      <c r="B275" s="96" t="s">
        <v>1402</v>
      </c>
      <c r="C275" s="129">
        <f>раб!D411</f>
        <v>19</v>
      </c>
      <c r="D275" s="130">
        <v>55</v>
      </c>
      <c r="E275" s="131">
        <f t="shared" si="3"/>
        <v>-36</v>
      </c>
      <c r="F275" s="134">
        <v>146.79</v>
      </c>
      <c r="G275" s="114">
        <v>3</v>
      </c>
    </row>
    <row r="276" spans="1:7" ht="12.75">
      <c r="A276" s="95" t="s">
        <v>1050</v>
      </c>
      <c r="B276" s="96" t="s">
        <v>1403</v>
      </c>
      <c r="C276" s="129">
        <f>раб!D412</f>
        <v>10</v>
      </c>
      <c r="D276" s="130">
        <v>0</v>
      </c>
      <c r="E276" s="131">
        <f t="shared" si="3"/>
        <v>10</v>
      </c>
      <c r="F276" s="134">
        <v>146.79</v>
      </c>
      <c r="G276" s="114">
        <v>3</v>
      </c>
    </row>
    <row r="277" spans="1:7" ht="12.75">
      <c r="A277" s="95" t="s">
        <v>38</v>
      </c>
      <c r="B277" s="96" t="s">
        <v>1404</v>
      </c>
      <c r="C277" s="129">
        <f>раб!D413</f>
        <v>1.1</v>
      </c>
      <c r="D277" s="130">
        <v>0</v>
      </c>
      <c r="E277" s="131">
        <f t="shared" si="3"/>
        <v>1.1</v>
      </c>
      <c r="F277" s="134">
        <v>146.79</v>
      </c>
      <c r="G277" s="114">
        <v>3</v>
      </c>
    </row>
    <row r="278" spans="1:7" ht="12.75">
      <c r="A278" s="95" t="s">
        <v>1051</v>
      </c>
      <c r="B278" s="96" t="s">
        <v>94</v>
      </c>
      <c r="C278" s="129" t="e">
        <f>раб!#REF!</f>
        <v>#REF!</v>
      </c>
      <c r="D278" s="130">
        <v>0</v>
      </c>
      <c r="E278" s="131" t="e">
        <f t="shared" si="3"/>
        <v>#REF!</v>
      </c>
      <c r="F278" s="134">
        <v>146.79</v>
      </c>
      <c r="G278" s="114">
        <v>3</v>
      </c>
    </row>
    <row r="279" spans="1:7" ht="12.75">
      <c r="A279" s="95" t="s">
        <v>1070</v>
      </c>
      <c r="B279" s="96" t="s">
        <v>180</v>
      </c>
      <c r="C279" s="129" t="e">
        <f>раб!#REF!</f>
        <v>#REF!</v>
      </c>
      <c r="D279" s="130">
        <v>10</v>
      </c>
      <c r="E279" s="131" t="e">
        <f t="shared" si="3"/>
        <v>#REF!</v>
      </c>
      <c r="F279" s="134">
        <v>146.79</v>
      </c>
      <c r="G279" s="114">
        <v>3</v>
      </c>
    </row>
    <row r="280" spans="1:7" ht="12.75">
      <c r="A280" s="95" t="s">
        <v>1071</v>
      </c>
      <c r="B280" s="96" t="s">
        <v>1405</v>
      </c>
      <c r="C280" s="129">
        <f>раб!D416</f>
        <v>103</v>
      </c>
      <c r="D280" s="130">
        <v>5</v>
      </c>
      <c r="E280" s="131">
        <f t="shared" si="3"/>
        <v>98</v>
      </c>
      <c r="F280" s="134">
        <v>146.79</v>
      </c>
      <c r="G280" s="114">
        <v>3</v>
      </c>
    </row>
    <row r="281" spans="1:7" ht="12.75">
      <c r="A281" s="95" t="s">
        <v>1072</v>
      </c>
      <c r="B281" s="96" t="s">
        <v>1406</v>
      </c>
      <c r="C281" s="129">
        <f>раб!D417</f>
        <v>46</v>
      </c>
      <c r="D281" s="130">
        <v>0</v>
      </c>
      <c r="E281" s="131">
        <f t="shared" si="3"/>
        <v>46</v>
      </c>
      <c r="F281" s="134">
        <v>146.79</v>
      </c>
      <c r="G281" s="114">
        <v>3</v>
      </c>
    </row>
    <row r="282" spans="1:7" ht="12.75" hidden="1">
      <c r="A282" s="95"/>
      <c r="B282" s="96" t="s">
        <v>99</v>
      </c>
      <c r="C282" s="129" t="e">
        <f>раб!#REF!</f>
        <v>#REF!</v>
      </c>
      <c r="D282" s="130">
        <v>0</v>
      </c>
      <c r="E282" s="131" t="e">
        <f t="shared" si="3"/>
        <v>#REF!</v>
      </c>
      <c r="F282" s="134">
        <v>146.79</v>
      </c>
      <c r="G282" s="114">
        <v>3</v>
      </c>
    </row>
    <row r="283" spans="1:7" ht="12.75">
      <c r="A283" s="95" t="s">
        <v>39</v>
      </c>
      <c r="B283" s="96" t="s">
        <v>1407</v>
      </c>
      <c r="C283" s="129" t="e">
        <f>раб!#REF!</f>
        <v>#REF!</v>
      </c>
      <c r="D283" s="130">
        <v>0</v>
      </c>
      <c r="E283" s="131" t="e">
        <f t="shared" si="3"/>
        <v>#REF!</v>
      </c>
      <c r="F283" s="134">
        <v>146.79</v>
      </c>
      <c r="G283" s="114">
        <v>3</v>
      </c>
    </row>
    <row r="284" spans="1:7" ht="12.75">
      <c r="A284" s="95" t="s">
        <v>1073</v>
      </c>
      <c r="B284" s="96" t="s">
        <v>1408</v>
      </c>
      <c r="C284" s="129" t="e">
        <f>раб!#REF!</f>
        <v>#REF!</v>
      </c>
      <c r="D284" s="130">
        <v>0</v>
      </c>
      <c r="E284" s="131" t="e">
        <f t="shared" si="3"/>
        <v>#REF!</v>
      </c>
      <c r="F284" s="134">
        <v>146.79</v>
      </c>
      <c r="G284" s="114">
        <v>3</v>
      </c>
    </row>
    <row r="285" spans="1:7" ht="12.75">
      <c r="A285" s="95" t="s">
        <v>1076</v>
      </c>
      <c r="B285" s="96" t="s">
        <v>3</v>
      </c>
      <c r="C285" s="129" t="e">
        <f>раб!#REF!</f>
        <v>#REF!</v>
      </c>
      <c r="D285" s="130">
        <v>0</v>
      </c>
      <c r="E285" s="131" t="e">
        <f t="shared" si="3"/>
        <v>#REF!</v>
      </c>
      <c r="F285" s="134">
        <v>146.79</v>
      </c>
      <c r="G285" s="114">
        <v>3</v>
      </c>
    </row>
    <row r="286" spans="1:7" ht="12.75">
      <c r="A286" s="95" t="s">
        <v>40</v>
      </c>
      <c r="B286" s="96" t="s">
        <v>1322</v>
      </c>
      <c r="C286" s="129" t="e">
        <f>раб!#REF!</f>
        <v>#REF!</v>
      </c>
      <c r="D286" s="130">
        <v>0</v>
      </c>
      <c r="E286" s="131" t="e">
        <f t="shared" si="3"/>
        <v>#REF!</v>
      </c>
      <c r="F286" s="134">
        <v>146.79</v>
      </c>
      <c r="G286" s="114">
        <v>3</v>
      </c>
    </row>
    <row r="287" spans="1:7" ht="12.75">
      <c r="A287" s="95" t="s">
        <v>1077</v>
      </c>
      <c r="B287" s="96" t="s">
        <v>4</v>
      </c>
      <c r="C287" s="129">
        <f>раб!D420</f>
        <v>1.9</v>
      </c>
      <c r="D287" s="130">
        <v>0</v>
      </c>
      <c r="E287" s="131">
        <f t="shared" si="3"/>
        <v>1.9</v>
      </c>
      <c r="F287" s="134">
        <v>146.79</v>
      </c>
      <c r="G287" s="114">
        <v>3</v>
      </c>
    </row>
    <row r="288" spans="1:7" ht="13.5" thickBot="1">
      <c r="A288" s="95" t="s">
        <v>1074</v>
      </c>
      <c r="B288" s="96" t="s">
        <v>959</v>
      </c>
      <c r="C288" s="129" t="e">
        <f>раб!#REF!</f>
        <v>#REF!</v>
      </c>
      <c r="D288" s="130">
        <v>60</v>
      </c>
      <c r="E288" s="131" t="e">
        <f t="shared" si="3"/>
        <v>#REF!</v>
      </c>
      <c r="F288" s="134">
        <v>146.79</v>
      </c>
      <c r="G288" s="114">
        <v>3</v>
      </c>
    </row>
    <row r="289" spans="1:7" ht="18.75" thickBot="1">
      <c r="A289" s="468" t="s">
        <v>358</v>
      </c>
      <c r="B289" s="469"/>
      <c r="C289" s="139" t="e">
        <f>SUM(C265:C288)</f>
        <v>#REF!</v>
      </c>
      <c r="D289" s="139">
        <f>SUM(D265:D288)</f>
        <v>8917</v>
      </c>
      <c r="E289" s="139"/>
      <c r="F289" s="140"/>
      <c r="G289" s="141"/>
    </row>
    <row r="290" spans="1:7" ht="32.25" customHeight="1">
      <c r="A290" s="462" t="s">
        <v>307</v>
      </c>
      <c r="B290" s="473" t="s">
        <v>359</v>
      </c>
      <c r="C290" s="462" t="s">
        <v>360</v>
      </c>
      <c r="D290" s="462" t="s">
        <v>361</v>
      </c>
      <c r="E290" s="109"/>
      <c r="F290" s="465" t="s">
        <v>314</v>
      </c>
      <c r="G290" s="462" t="s">
        <v>362</v>
      </c>
    </row>
    <row r="291" spans="1:7" ht="30.75" customHeight="1" thickBot="1">
      <c r="A291" s="463"/>
      <c r="B291" s="467"/>
      <c r="C291" s="463"/>
      <c r="D291" s="463"/>
      <c r="E291" s="110"/>
      <c r="F291" s="463"/>
      <c r="G291" s="463"/>
    </row>
    <row r="292" spans="1:7" ht="28.5" customHeight="1">
      <c r="A292" s="95" t="s">
        <v>1126</v>
      </c>
      <c r="B292" s="103" t="s">
        <v>449</v>
      </c>
      <c r="C292" s="142" t="e">
        <f>раб!#REF!</f>
        <v>#REF!</v>
      </c>
      <c r="D292" s="134">
        <v>1113.64</v>
      </c>
      <c r="E292" s="134"/>
      <c r="F292" s="134">
        <v>146.79</v>
      </c>
      <c r="G292" s="134">
        <v>0</v>
      </c>
    </row>
    <row r="293" spans="1:7" ht="12.75">
      <c r="A293" s="95" t="s">
        <v>1135</v>
      </c>
      <c r="B293" s="103" t="s">
        <v>452</v>
      </c>
      <c r="C293" s="142" t="e">
        <f>раб!#REF!</f>
        <v>#REF!</v>
      </c>
      <c r="D293" s="134">
        <v>1113.64</v>
      </c>
      <c r="E293" s="143"/>
      <c r="F293" s="134">
        <v>146.79</v>
      </c>
      <c r="G293" s="134">
        <v>0</v>
      </c>
    </row>
    <row r="294" spans="1:7" ht="12.75">
      <c r="A294" s="95" t="s">
        <v>1143</v>
      </c>
      <c r="B294" s="103" t="s">
        <v>453</v>
      </c>
      <c r="C294" s="142" t="e">
        <f>раб!#REF!</f>
        <v>#REF!</v>
      </c>
      <c r="D294" s="134">
        <v>1113.64</v>
      </c>
      <c r="E294" s="134"/>
      <c r="F294" s="134">
        <v>146.79</v>
      </c>
      <c r="G294" s="134">
        <v>0</v>
      </c>
    </row>
    <row r="295" spans="1:7" ht="12.75">
      <c r="A295" s="95" t="s">
        <v>1144</v>
      </c>
      <c r="B295" s="104" t="s">
        <v>454</v>
      </c>
      <c r="C295" s="142" t="e">
        <f>раб!#REF!</f>
        <v>#REF!</v>
      </c>
      <c r="D295" s="134">
        <v>1113.64</v>
      </c>
      <c r="E295" s="143"/>
      <c r="F295" s="134">
        <v>146.79</v>
      </c>
      <c r="G295" s="134">
        <v>0</v>
      </c>
    </row>
    <row r="296" spans="1:7" ht="12.75">
      <c r="A296" s="95" t="s">
        <v>1256</v>
      </c>
      <c r="B296" s="103" t="s">
        <v>455</v>
      </c>
      <c r="C296" s="142" t="e">
        <f>раб!#REF!</f>
        <v>#REF!</v>
      </c>
      <c r="D296" s="134">
        <v>1113.64</v>
      </c>
      <c r="E296" s="134"/>
      <c r="F296" s="134">
        <v>146.79</v>
      </c>
      <c r="G296" s="134">
        <v>0</v>
      </c>
    </row>
    <row r="297" spans="1:7" ht="12.75">
      <c r="A297" s="95" t="s">
        <v>1023</v>
      </c>
      <c r="B297" s="103" t="s">
        <v>1304</v>
      </c>
      <c r="C297" s="142" t="e">
        <f>раб!#REF!</f>
        <v>#REF!</v>
      </c>
      <c r="D297" s="134">
        <v>1113.64</v>
      </c>
      <c r="E297" s="134"/>
      <c r="F297" s="134">
        <v>146.79</v>
      </c>
      <c r="G297" s="134">
        <v>0</v>
      </c>
    </row>
    <row r="298" spans="1:7" ht="12.75">
      <c r="A298" s="95" t="s">
        <v>1154</v>
      </c>
      <c r="B298" s="103" t="s">
        <v>456</v>
      </c>
      <c r="C298" s="142" t="e">
        <f>раб!#REF!</f>
        <v>#REF!</v>
      </c>
      <c r="D298" s="134">
        <v>1113.64</v>
      </c>
      <c r="E298" s="143"/>
      <c r="F298" s="134">
        <v>146.79</v>
      </c>
      <c r="G298" s="134">
        <v>0</v>
      </c>
    </row>
    <row r="299" spans="1:7" ht="12.75">
      <c r="A299" s="95" t="s">
        <v>1127</v>
      </c>
      <c r="B299" s="103" t="s">
        <v>960</v>
      </c>
      <c r="C299" s="142" t="e">
        <f>раб!#REF!</f>
        <v>#REF!</v>
      </c>
      <c r="D299" s="134">
        <v>1113.64</v>
      </c>
      <c r="E299" s="134"/>
      <c r="F299" s="134">
        <v>146.79</v>
      </c>
      <c r="G299" s="134">
        <v>0</v>
      </c>
    </row>
    <row r="300" spans="1:7" ht="12.75">
      <c r="A300" s="95" t="s">
        <v>1139</v>
      </c>
      <c r="B300" s="103" t="s">
        <v>457</v>
      </c>
      <c r="C300" s="142" t="e">
        <f>раб!#REF!</f>
        <v>#REF!</v>
      </c>
      <c r="D300" s="134">
        <v>1113.64</v>
      </c>
      <c r="E300" s="134"/>
      <c r="F300" s="134">
        <v>146.79</v>
      </c>
      <c r="G300" s="134">
        <v>0</v>
      </c>
    </row>
    <row r="301" spans="1:7" ht="12.75">
      <c r="A301" s="95" t="s">
        <v>1138</v>
      </c>
      <c r="B301" s="103" t="s">
        <v>458</v>
      </c>
      <c r="C301" s="142" t="e">
        <f>раб!#REF!</f>
        <v>#REF!</v>
      </c>
      <c r="D301" s="134">
        <v>1113.64</v>
      </c>
      <c r="E301" s="134"/>
      <c r="F301" s="134">
        <v>146.79</v>
      </c>
      <c r="G301" s="134">
        <v>0</v>
      </c>
    </row>
    <row r="302" spans="1:7" ht="12.75">
      <c r="A302" s="95" t="s">
        <v>1141</v>
      </c>
      <c r="B302" s="103" t="s">
        <v>459</v>
      </c>
      <c r="C302" s="142" t="e">
        <f>раб!#REF!</f>
        <v>#REF!</v>
      </c>
      <c r="D302" s="134">
        <v>1113.64</v>
      </c>
      <c r="E302" s="134"/>
      <c r="F302" s="134">
        <v>146.79</v>
      </c>
      <c r="G302" s="134">
        <v>0</v>
      </c>
    </row>
    <row r="303" spans="1:7" ht="12.75">
      <c r="A303" s="95" t="s">
        <v>1142</v>
      </c>
      <c r="B303" s="103" t="s">
        <v>961</v>
      </c>
      <c r="C303" s="142" t="e">
        <f>раб!#REF!</f>
        <v>#REF!</v>
      </c>
      <c r="D303" s="134">
        <v>1113.64</v>
      </c>
      <c r="E303" s="134"/>
      <c r="F303" s="134">
        <v>146.79</v>
      </c>
      <c r="G303" s="134">
        <v>0</v>
      </c>
    </row>
    <row r="304" spans="1:7" ht="12.75">
      <c r="A304" s="97" t="s">
        <v>1131</v>
      </c>
      <c r="B304" s="103" t="s">
        <v>460</v>
      </c>
      <c r="C304" s="142" t="e">
        <f>раб!#REF!</f>
        <v>#REF!</v>
      </c>
      <c r="D304" s="134">
        <v>1113.64</v>
      </c>
      <c r="E304" s="134"/>
      <c r="F304" s="134">
        <v>146.79</v>
      </c>
      <c r="G304" s="134">
        <v>0</v>
      </c>
    </row>
    <row r="305" spans="1:7" ht="12.75">
      <c r="A305" s="95" t="s">
        <v>254</v>
      </c>
      <c r="B305" s="103" t="s">
        <v>255</v>
      </c>
      <c r="C305" s="142" t="e">
        <f>раб!#REF!</f>
        <v>#REF!</v>
      </c>
      <c r="D305" s="134">
        <v>1113.64</v>
      </c>
      <c r="E305" s="143"/>
      <c r="F305" s="134">
        <v>146.79</v>
      </c>
      <c r="G305" s="134">
        <v>0</v>
      </c>
    </row>
    <row r="306" spans="1:7" ht="12.75">
      <c r="A306" s="95" t="s">
        <v>1145</v>
      </c>
      <c r="B306" s="103" t="s">
        <v>1349</v>
      </c>
      <c r="C306" s="142" t="e">
        <f>раб!#REF!</f>
        <v>#REF!</v>
      </c>
      <c r="D306" s="134">
        <v>1113.64</v>
      </c>
      <c r="E306" s="134"/>
      <c r="F306" s="134">
        <v>146.79</v>
      </c>
      <c r="G306" s="134">
        <v>0</v>
      </c>
    </row>
    <row r="307" spans="1:7" ht="12.75">
      <c r="A307" s="95" t="s">
        <v>1146</v>
      </c>
      <c r="B307" s="103" t="s">
        <v>962</v>
      </c>
      <c r="C307" s="142" t="e">
        <f>раб!#REF!</f>
        <v>#REF!</v>
      </c>
      <c r="D307" s="134">
        <v>1113.64</v>
      </c>
      <c r="E307" s="143"/>
      <c r="F307" s="134">
        <v>146.79</v>
      </c>
      <c r="G307" s="134">
        <v>0</v>
      </c>
    </row>
    <row r="308" spans="1:7" ht="12.75">
      <c r="A308" s="95" t="s">
        <v>1128</v>
      </c>
      <c r="B308" s="103" t="s">
        <v>461</v>
      </c>
      <c r="C308" s="142" t="e">
        <f>раб!#REF!</f>
        <v>#REF!</v>
      </c>
      <c r="D308" s="134">
        <v>1113.64</v>
      </c>
      <c r="E308" s="134"/>
      <c r="F308" s="134">
        <v>146.79</v>
      </c>
      <c r="G308" s="134">
        <v>0</v>
      </c>
    </row>
    <row r="309" spans="1:7" ht="12.75">
      <c r="A309" s="95" t="s">
        <v>1147</v>
      </c>
      <c r="B309" s="103" t="s">
        <v>462</v>
      </c>
      <c r="C309" s="142" t="e">
        <f>раб!#REF!</f>
        <v>#REF!</v>
      </c>
      <c r="D309" s="134">
        <v>1113.64</v>
      </c>
      <c r="E309" s="143"/>
      <c r="F309" s="134">
        <v>146.79</v>
      </c>
      <c r="G309" s="134">
        <v>0</v>
      </c>
    </row>
    <row r="310" spans="1:7" ht="12.75">
      <c r="A310" s="95" t="s">
        <v>1148</v>
      </c>
      <c r="B310" s="103" t="s">
        <v>463</v>
      </c>
      <c r="C310" s="142" t="e">
        <f>раб!#REF!</f>
        <v>#REF!</v>
      </c>
      <c r="D310" s="134">
        <v>1113.64</v>
      </c>
      <c r="E310" s="134"/>
      <c r="F310" s="134">
        <v>146.79</v>
      </c>
      <c r="G310" s="134">
        <v>0</v>
      </c>
    </row>
    <row r="311" spans="1:7" ht="12.75">
      <c r="A311" s="95" t="s">
        <v>1149</v>
      </c>
      <c r="B311" s="103" t="s">
        <v>963</v>
      </c>
      <c r="C311" s="142" t="e">
        <f>раб!#REF!</f>
        <v>#REF!</v>
      </c>
      <c r="D311" s="134">
        <v>1113.64</v>
      </c>
      <c r="E311" s="143"/>
      <c r="F311" s="134">
        <v>146.79</v>
      </c>
      <c r="G311" s="134">
        <v>0</v>
      </c>
    </row>
    <row r="312" spans="1:7" ht="12.75">
      <c r="A312" s="95" t="s">
        <v>1136</v>
      </c>
      <c r="B312" s="103" t="s">
        <v>119</v>
      </c>
      <c r="C312" s="142" t="e">
        <f>раб!#REF!</f>
        <v>#REF!</v>
      </c>
      <c r="D312" s="134">
        <v>1113.64</v>
      </c>
      <c r="E312" s="134"/>
      <c r="F312" s="134">
        <v>146.79</v>
      </c>
      <c r="G312" s="134">
        <v>0</v>
      </c>
    </row>
    <row r="313" spans="1:7" ht="12.75">
      <c r="A313" s="95" t="s">
        <v>1251</v>
      </c>
      <c r="B313" s="103" t="s">
        <v>964</v>
      </c>
      <c r="C313" s="142" t="e">
        <f>раб!#REF!</f>
        <v>#REF!</v>
      </c>
      <c r="D313" s="134">
        <v>1113.64</v>
      </c>
      <c r="E313" s="134"/>
      <c r="F313" s="134">
        <v>146.79</v>
      </c>
      <c r="G313" s="134">
        <v>0</v>
      </c>
    </row>
    <row r="314" spans="1:7" ht="12.75">
      <c r="A314" s="95" t="s">
        <v>1150</v>
      </c>
      <c r="B314" s="103" t="s">
        <v>464</v>
      </c>
      <c r="C314" s="142" t="e">
        <f>раб!#REF!</f>
        <v>#REF!</v>
      </c>
      <c r="D314" s="134">
        <v>1113.64</v>
      </c>
      <c r="E314" s="143"/>
      <c r="F314" s="134">
        <v>146.79</v>
      </c>
      <c r="G314" s="134">
        <v>0</v>
      </c>
    </row>
    <row r="315" spans="1:7" ht="12.75">
      <c r="A315" s="95" t="s">
        <v>1151</v>
      </c>
      <c r="B315" s="103" t="s">
        <v>965</v>
      </c>
      <c r="C315" s="142" t="e">
        <f>раб!#REF!</f>
        <v>#REF!</v>
      </c>
      <c r="D315" s="134">
        <v>1113.64</v>
      </c>
      <c r="E315" s="134"/>
      <c r="F315" s="134">
        <v>146.79</v>
      </c>
      <c r="G315" s="134">
        <v>0</v>
      </c>
    </row>
    <row r="316" spans="1:7" ht="12.75">
      <c r="A316" s="95" t="s">
        <v>1152</v>
      </c>
      <c r="B316" s="103" t="s">
        <v>966</v>
      </c>
      <c r="C316" s="142" t="e">
        <f>раб!#REF!</f>
        <v>#REF!</v>
      </c>
      <c r="D316" s="134">
        <v>1113.64</v>
      </c>
      <c r="E316" s="143"/>
      <c r="F316" s="134">
        <v>146.79</v>
      </c>
      <c r="G316" s="134">
        <v>0</v>
      </c>
    </row>
    <row r="317" spans="1:7" ht="12.75">
      <c r="A317" s="95" t="s">
        <v>1153</v>
      </c>
      <c r="B317" s="103" t="s">
        <v>970</v>
      </c>
      <c r="C317" s="142" t="e">
        <f>раб!#REF!</f>
        <v>#REF!</v>
      </c>
      <c r="D317" s="134">
        <v>1113.64</v>
      </c>
      <c r="E317" s="143"/>
      <c r="F317" s="134">
        <v>146.79</v>
      </c>
      <c r="G317" s="134">
        <v>0</v>
      </c>
    </row>
    <row r="318" spans="1:7" ht="12.75">
      <c r="A318" s="95" t="s">
        <v>1133</v>
      </c>
      <c r="B318" s="103" t="s">
        <v>465</v>
      </c>
      <c r="C318" s="142" t="e">
        <f>раб!#REF!</f>
        <v>#REF!</v>
      </c>
      <c r="D318" s="134">
        <v>1113.64</v>
      </c>
      <c r="E318" s="134"/>
      <c r="F318" s="134">
        <v>146.79</v>
      </c>
      <c r="G318" s="134">
        <v>0</v>
      </c>
    </row>
    <row r="319" spans="1:7" ht="12.75">
      <c r="A319" s="95" t="s">
        <v>1155</v>
      </c>
      <c r="B319" s="103" t="s">
        <v>971</v>
      </c>
      <c r="C319" s="142" t="e">
        <f>раб!#REF!</f>
        <v>#REF!</v>
      </c>
      <c r="D319" s="134">
        <v>1113.64</v>
      </c>
      <c r="E319" s="143"/>
      <c r="F319" s="134">
        <v>146.79</v>
      </c>
      <c r="G319" s="134">
        <v>0</v>
      </c>
    </row>
    <row r="320" spans="1:7" ht="12.75">
      <c r="A320" s="95" t="s">
        <v>1157</v>
      </c>
      <c r="B320" s="103" t="s">
        <v>466</v>
      </c>
      <c r="C320" s="142" t="e">
        <f>раб!#REF!</f>
        <v>#REF!</v>
      </c>
      <c r="D320" s="134">
        <v>1113.64</v>
      </c>
      <c r="E320" s="134"/>
      <c r="F320" s="134">
        <v>146.79</v>
      </c>
      <c r="G320" s="134">
        <v>0</v>
      </c>
    </row>
    <row r="321" spans="1:7" ht="12.75">
      <c r="A321" s="95" t="s">
        <v>1132</v>
      </c>
      <c r="B321" s="103" t="s">
        <v>973</v>
      </c>
      <c r="C321" s="142" t="e">
        <f>раб!#REF!</f>
        <v>#REF!</v>
      </c>
      <c r="D321" s="134">
        <v>1113.64</v>
      </c>
      <c r="E321" s="134"/>
      <c r="F321" s="134">
        <v>146.79</v>
      </c>
      <c r="G321" s="134">
        <v>0</v>
      </c>
    </row>
    <row r="322" spans="1:7" ht="12.75">
      <c r="A322" s="95" t="s">
        <v>1158</v>
      </c>
      <c r="B322" s="103" t="s">
        <v>974</v>
      </c>
      <c r="C322" s="142" t="e">
        <f>раб!#REF!</f>
        <v>#REF!</v>
      </c>
      <c r="D322" s="134">
        <v>1113.64</v>
      </c>
      <c r="E322" s="134"/>
      <c r="F322" s="134">
        <v>146.79</v>
      </c>
      <c r="G322" s="134">
        <v>0</v>
      </c>
    </row>
    <row r="323" spans="1:7" ht="12.75">
      <c r="A323" s="95" t="s">
        <v>1159</v>
      </c>
      <c r="B323" s="105" t="s">
        <v>467</v>
      </c>
      <c r="C323" s="142" t="e">
        <f>раб!#REF!</f>
        <v>#REF!</v>
      </c>
      <c r="D323" s="134">
        <v>1113.64</v>
      </c>
      <c r="E323" s="144"/>
      <c r="F323" s="134">
        <v>146.79</v>
      </c>
      <c r="G323" s="144">
        <v>0</v>
      </c>
    </row>
    <row r="324" spans="1:7" ht="12.75">
      <c r="A324" s="95" t="s">
        <v>1160</v>
      </c>
      <c r="B324" s="103" t="s">
        <v>975</v>
      </c>
      <c r="C324" s="142" t="e">
        <f>раб!#REF!</f>
        <v>#REF!</v>
      </c>
      <c r="D324" s="134">
        <v>1113.64</v>
      </c>
      <c r="E324" s="134"/>
      <c r="F324" s="134">
        <v>146.79</v>
      </c>
      <c r="G324" s="134">
        <v>0</v>
      </c>
    </row>
    <row r="325" spans="1:7" ht="12.75">
      <c r="A325" s="95" t="s">
        <v>903</v>
      </c>
      <c r="B325" s="103" t="s">
        <v>904</v>
      </c>
      <c r="C325" s="129" t="e">
        <f>раб!#REF!</f>
        <v>#REF!</v>
      </c>
      <c r="D325" s="195">
        <v>1113.64</v>
      </c>
      <c r="E325" s="195"/>
      <c r="F325" s="195">
        <v>146.79</v>
      </c>
      <c r="G325" s="195">
        <v>0</v>
      </c>
    </row>
    <row r="326" spans="1:7" ht="12.75">
      <c r="A326" s="95" t="s">
        <v>1130</v>
      </c>
      <c r="B326" s="103" t="s">
        <v>468</v>
      </c>
      <c r="C326" s="142" t="e">
        <f>раб!#REF!</f>
        <v>#REF!</v>
      </c>
      <c r="D326" s="134">
        <v>1113.64</v>
      </c>
      <c r="E326" s="134"/>
      <c r="F326" s="134">
        <v>146.79</v>
      </c>
      <c r="G326" s="134">
        <v>0</v>
      </c>
    </row>
    <row r="327" spans="1:7" ht="12.75">
      <c r="A327" s="95" t="s">
        <v>1162</v>
      </c>
      <c r="B327" s="103" t="s">
        <v>469</v>
      </c>
      <c r="C327" s="142" t="e">
        <f>раб!#REF!</f>
        <v>#REF!</v>
      </c>
      <c r="D327" s="134">
        <v>1113.64</v>
      </c>
      <c r="E327" s="134"/>
      <c r="F327" s="134">
        <v>146.79</v>
      </c>
      <c r="G327" s="134">
        <v>0</v>
      </c>
    </row>
    <row r="328" spans="1:7" ht="12.75">
      <c r="A328" s="95" t="s">
        <v>1129</v>
      </c>
      <c r="B328" s="103" t="s">
        <v>470</v>
      </c>
      <c r="C328" s="142" t="e">
        <f>раб!#REF!</f>
        <v>#REF!</v>
      </c>
      <c r="D328" s="134">
        <v>1113.64</v>
      </c>
      <c r="E328" s="134"/>
      <c r="F328" s="134">
        <v>146.79</v>
      </c>
      <c r="G328" s="134">
        <v>0</v>
      </c>
    </row>
    <row r="329" spans="1:7" ht="12.75">
      <c r="A329" s="95" t="s">
        <v>1167</v>
      </c>
      <c r="B329" s="103" t="s">
        <v>976</v>
      </c>
      <c r="C329" s="142" t="e">
        <f>раб!#REF!</f>
        <v>#REF!</v>
      </c>
      <c r="D329" s="134">
        <v>1113.64</v>
      </c>
      <c r="E329" s="134"/>
      <c r="F329" s="134">
        <v>146.79</v>
      </c>
      <c r="G329" s="134">
        <v>0</v>
      </c>
    </row>
    <row r="330" spans="1:7" ht="12.75">
      <c r="A330" s="95" t="s">
        <v>1163</v>
      </c>
      <c r="B330" s="103" t="s">
        <v>471</v>
      </c>
      <c r="C330" s="142" t="e">
        <f>раб!#REF!</f>
        <v>#REF!</v>
      </c>
      <c r="D330" s="134">
        <v>1113.64</v>
      </c>
      <c r="E330" s="134"/>
      <c r="F330" s="134">
        <v>146.79</v>
      </c>
      <c r="G330" s="134">
        <v>0</v>
      </c>
    </row>
    <row r="331" spans="1:7" ht="13.5" customHeight="1">
      <c r="A331" s="113" t="s">
        <v>245</v>
      </c>
      <c r="B331" s="114" t="s">
        <v>246</v>
      </c>
      <c r="C331" s="145" t="e">
        <f>раб!#REF!</f>
        <v>#REF!</v>
      </c>
      <c r="D331" s="134">
        <v>1113.64</v>
      </c>
      <c r="E331" s="144"/>
      <c r="F331" s="134">
        <v>146.79</v>
      </c>
      <c r="G331" s="134">
        <v>0</v>
      </c>
    </row>
    <row r="332" spans="1:7" ht="12.75">
      <c r="A332" s="106" t="s">
        <v>243</v>
      </c>
      <c r="B332" s="105" t="s">
        <v>244</v>
      </c>
      <c r="C332" s="145" t="e">
        <f>раб!#REF!</f>
        <v>#REF!</v>
      </c>
      <c r="D332" s="134">
        <v>1113.64</v>
      </c>
      <c r="E332" s="144"/>
      <c r="F332" s="134">
        <v>146.79</v>
      </c>
      <c r="G332" s="134">
        <v>0</v>
      </c>
    </row>
    <row r="333" spans="1:7" ht="12.75">
      <c r="A333" s="106" t="s">
        <v>1168</v>
      </c>
      <c r="B333" s="105" t="s">
        <v>977</v>
      </c>
      <c r="C333" s="145" t="e">
        <f>раб!#REF!</f>
        <v>#REF!</v>
      </c>
      <c r="D333" s="134">
        <v>1113.64</v>
      </c>
      <c r="E333" s="144"/>
      <c r="F333" s="134">
        <v>146.79</v>
      </c>
      <c r="G333" s="134">
        <v>0</v>
      </c>
    </row>
    <row r="334" spans="1:7" ht="13.5" thickBot="1">
      <c r="A334" s="184" t="s">
        <v>1024</v>
      </c>
      <c r="B334" s="105" t="s">
        <v>250</v>
      </c>
      <c r="C334" s="145">
        <f>раб!D472</f>
        <v>3.001</v>
      </c>
      <c r="D334" s="134">
        <v>1113.64</v>
      </c>
      <c r="E334" s="144"/>
      <c r="F334" s="134">
        <v>146.79</v>
      </c>
      <c r="G334" s="134">
        <v>0</v>
      </c>
    </row>
    <row r="335" spans="1:7" ht="18">
      <c r="A335" s="147" t="s">
        <v>383</v>
      </c>
      <c r="B335" s="148"/>
      <c r="C335" s="149" t="e">
        <f>SUM(C292:C334)</f>
        <v>#REF!</v>
      </c>
      <c r="D335" s="132"/>
      <c r="E335" s="132"/>
      <c r="F335" s="150"/>
      <c r="G335" s="151"/>
    </row>
    <row r="336" spans="1:7" ht="16.5" thickBot="1">
      <c r="A336" s="152" t="s">
        <v>385</v>
      </c>
      <c r="B336" s="153"/>
      <c r="C336" s="154"/>
      <c r="D336" s="155"/>
      <c r="E336" s="155"/>
      <c r="F336" s="156"/>
      <c r="G336" s="157"/>
    </row>
    <row r="337" spans="1:7" ht="18">
      <c r="A337" s="158" t="s">
        <v>386</v>
      </c>
      <c r="B337" s="159"/>
      <c r="C337" s="149">
        <f>SUM(C338:C339)</f>
        <v>1867.181</v>
      </c>
      <c r="D337" s="132"/>
      <c r="E337" s="132"/>
      <c r="F337" s="150"/>
      <c r="G337" s="151"/>
    </row>
    <row r="338" spans="1:7" ht="15.75">
      <c r="A338" s="160" t="s">
        <v>387</v>
      </c>
      <c r="B338" s="161"/>
      <c r="C338" s="162">
        <f>раб!D474</f>
        <v>0.981</v>
      </c>
      <c r="D338" s="134"/>
      <c r="E338" s="134"/>
      <c r="F338" s="114"/>
      <c r="G338" s="163"/>
    </row>
    <row r="339" spans="1:7" ht="16.5" thickBot="1">
      <c r="A339" s="164" t="s">
        <v>389</v>
      </c>
      <c r="B339" s="165"/>
      <c r="C339" s="166">
        <f>раб!D471</f>
        <v>1866.2</v>
      </c>
      <c r="D339" s="143"/>
      <c r="E339" s="143"/>
      <c r="F339" s="136"/>
      <c r="G339" s="167"/>
    </row>
    <row r="340" spans="1:7" ht="18.75" thickBot="1">
      <c r="A340" s="470" t="s">
        <v>472</v>
      </c>
      <c r="B340" s="471"/>
      <c r="C340" s="168" t="e">
        <f>C289+C335+C337+C336</f>
        <v>#REF!</v>
      </c>
      <c r="D340" s="169"/>
      <c r="E340" s="169"/>
      <c r="F340" s="170"/>
      <c r="G340" s="170"/>
    </row>
    <row r="341" spans="1:7" ht="28.5" customHeight="1" thickBot="1">
      <c r="A341" s="472"/>
      <c r="B341" s="472"/>
      <c r="C341" s="472"/>
      <c r="D341" s="472"/>
      <c r="E341" s="472"/>
      <c r="F341" s="472"/>
      <c r="G341" s="472"/>
    </row>
    <row r="342" spans="1:7" ht="30.75" customHeight="1" thickBot="1">
      <c r="A342" s="115" t="s">
        <v>473</v>
      </c>
      <c r="B342" s="125" t="s">
        <v>8</v>
      </c>
      <c r="C342" s="126"/>
      <c r="D342" s="126"/>
      <c r="E342" s="126"/>
      <c r="F342" s="127"/>
      <c r="G342" s="128"/>
    </row>
    <row r="343" spans="1:7" ht="12.75">
      <c r="A343" s="462" t="s">
        <v>307</v>
      </c>
      <c r="B343" s="464" t="s">
        <v>308</v>
      </c>
      <c r="C343" s="462" t="s">
        <v>360</v>
      </c>
      <c r="D343" s="462" t="s">
        <v>312</v>
      </c>
      <c r="E343" s="109"/>
      <c r="F343" s="465" t="s">
        <v>314</v>
      </c>
      <c r="G343" s="466" t="s">
        <v>315</v>
      </c>
    </row>
    <row r="344" spans="1:7" ht="30.75" customHeight="1" thickBot="1">
      <c r="A344" s="463"/>
      <c r="B344" s="463"/>
      <c r="C344" s="463"/>
      <c r="D344" s="463"/>
      <c r="E344" s="110"/>
      <c r="F344" s="463"/>
      <c r="G344" s="467"/>
    </row>
    <row r="345" spans="1:7" ht="28.5" customHeight="1" thickBot="1">
      <c r="A345" s="95" t="s">
        <v>1075</v>
      </c>
      <c r="B345" s="96" t="s">
        <v>2</v>
      </c>
      <c r="C345" s="129" t="e">
        <f>раб!#REF!</f>
        <v>#REF!</v>
      </c>
      <c r="D345" s="130">
        <v>0</v>
      </c>
      <c r="E345" s="131"/>
      <c r="F345" s="132">
        <v>146.79</v>
      </c>
      <c r="G345" s="114">
        <v>3</v>
      </c>
    </row>
    <row r="346" spans="1:7" ht="28.5" customHeight="1" thickBot="1">
      <c r="A346" s="468" t="s">
        <v>358</v>
      </c>
      <c r="B346" s="469"/>
      <c r="C346" s="139" t="e">
        <f>SUM(C345:C345)</f>
        <v>#REF!</v>
      </c>
      <c r="D346" s="139">
        <f>SUM(D345:D345)</f>
        <v>0</v>
      </c>
      <c r="E346" s="139"/>
      <c r="F346" s="140"/>
      <c r="G346" s="141"/>
    </row>
    <row r="347" spans="1:7" ht="12.75">
      <c r="A347" s="462" t="s">
        <v>307</v>
      </c>
      <c r="B347" s="473" t="s">
        <v>359</v>
      </c>
      <c r="C347" s="462" t="s">
        <v>360</v>
      </c>
      <c r="D347" s="462" t="s">
        <v>361</v>
      </c>
      <c r="E347" s="109"/>
      <c r="F347" s="465" t="s">
        <v>314</v>
      </c>
      <c r="G347" s="462" t="s">
        <v>362</v>
      </c>
    </row>
    <row r="348" spans="1:7" ht="31.5" customHeight="1" thickBot="1">
      <c r="A348" s="463"/>
      <c r="B348" s="467"/>
      <c r="C348" s="463"/>
      <c r="D348" s="463"/>
      <c r="E348" s="110"/>
      <c r="F348" s="463"/>
      <c r="G348" s="463"/>
    </row>
    <row r="349" spans="1:7" ht="25.5" customHeight="1" thickBot="1">
      <c r="A349" s="95" t="s">
        <v>1252</v>
      </c>
      <c r="B349" s="103" t="s">
        <v>474</v>
      </c>
      <c r="C349" s="142" t="e">
        <f>раб!#REF!</f>
        <v>#REF!</v>
      </c>
      <c r="D349" s="134">
        <v>1113.64</v>
      </c>
      <c r="E349" s="134"/>
      <c r="F349" s="132">
        <v>146.79</v>
      </c>
      <c r="G349" s="134">
        <v>0</v>
      </c>
    </row>
    <row r="350" spans="1:7" ht="13.5" thickBot="1">
      <c r="A350" s="95" t="s">
        <v>1164</v>
      </c>
      <c r="B350" s="103" t="s">
        <v>475</v>
      </c>
      <c r="C350" s="142" t="e">
        <f>раб!#REF!</f>
        <v>#REF!</v>
      </c>
      <c r="D350" s="134">
        <v>1113.64</v>
      </c>
      <c r="E350" s="143"/>
      <c r="F350" s="132">
        <v>146.79</v>
      </c>
      <c r="G350" s="134">
        <v>0</v>
      </c>
    </row>
    <row r="351" spans="1:7" ht="13.5" thickBot="1">
      <c r="A351" s="95" t="s">
        <v>1137</v>
      </c>
      <c r="B351" s="103" t="s">
        <v>278</v>
      </c>
      <c r="C351" s="142" t="e">
        <f>раб!#REF!</f>
        <v>#REF!</v>
      </c>
      <c r="D351" s="134">
        <v>1113.64</v>
      </c>
      <c r="E351" s="134"/>
      <c r="F351" s="132">
        <v>146.79</v>
      </c>
      <c r="G351" s="134">
        <v>0</v>
      </c>
    </row>
    <row r="352" spans="1:7" ht="18">
      <c r="A352" s="147" t="s">
        <v>383</v>
      </c>
      <c r="B352" s="148"/>
      <c r="C352" s="149" t="e">
        <f>SUM(C349:C351)</f>
        <v>#REF!</v>
      </c>
      <c r="D352" s="132"/>
      <c r="E352" s="132"/>
      <c r="F352" s="150"/>
      <c r="G352" s="151"/>
    </row>
    <row r="353" spans="1:7" ht="16.5" thickBot="1">
      <c r="A353" s="152" t="s">
        <v>385</v>
      </c>
      <c r="B353" s="153"/>
      <c r="C353" s="154">
        <v>0</v>
      </c>
      <c r="D353" s="155"/>
      <c r="E353" s="155"/>
      <c r="F353" s="156"/>
      <c r="G353" s="157"/>
    </row>
    <row r="354" spans="1:7" ht="18">
      <c r="A354" s="158" t="s">
        <v>386</v>
      </c>
      <c r="B354" s="159"/>
      <c r="C354" s="149">
        <f>SUM(C355:C356)</f>
        <v>194.001</v>
      </c>
      <c r="D354" s="132"/>
      <c r="E354" s="132"/>
      <c r="F354" s="150"/>
      <c r="G354" s="151"/>
    </row>
    <row r="355" spans="1:7" ht="15.75">
      <c r="A355" s="160" t="s">
        <v>387</v>
      </c>
      <c r="B355" s="161"/>
      <c r="C355" s="162">
        <v>0</v>
      </c>
      <c r="D355" s="134"/>
      <c r="E355" s="134"/>
      <c r="F355" s="114"/>
      <c r="G355" s="163"/>
    </row>
    <row r="356" spans="1:7" ht="16.5" thickBot="1">
      <c r="A356" s="164" t="s">
        <v>389</v>
      </c>
      <c r="B356" s="165"/>
      <c r="C356" s="166">
        <f>раб!D488</f>
        <v>194.001</v>
      </c>
      <c r="D356" s="143"/>
      <c r="E356" s="143"/>
      <c r="F356" s="136"/>
      <c r="G356" s="167"/>
    </row>
    <row r="357" spans="1:7" ht="31.5" customHeight="1" thickBot="1">
      <c r="A357" s="470" t="s">
        <v>476</v>
      </c>
      <c r="B357" s="471"/>
      <c r="C357" s="168" t="e">
        <f>C346+C352+C354</f>
        <v>#REF!</v>
      </c>
      <c r="D357" s="169"/>
      <c r="E357" s="169"/>
      <c r="F357" s="170"/>
      <c r="G357" s="170"/>
    </row>
    <row r="358" spans="1:7" ht="34.5" customHeight="1" thickBot="1">
      <c r="A358" s="472"/>
      <c r="B358" s="472"/>
      <c r="C358" s="472"/>
      <c r="D358" s="472"/>
      <c r="E358" s="472"/>
      <c r="F358" s="472"/>
      <c r="G358" s="472"/>
    </row>
    <row r="359" spans="1:7" ht="32.25" customHeight="1" thickBot="1">
      <c r="A359" s="115" t="s">
        <v>477</v>
      </c>
      <c r="B359" s="125" t="s">
        <v>479</v>
      </c>
      <c r="C359" s="126"/>
      <c r="D359" s="126"/>
      <c r="E359" s="126"/>
      <c r="F359" s="127"/>
      <c r="G359" s="128"/>
    </row>
    <row r="360" spans="1:7" ht="34.5" customHeight="1">
      <c r="A360" s="462" t="s">
        <v>307</v>
      </c>
      <c r="B360" s="464" t="s">
        <v>308</v>
      </c>
      <c r="C360" s="462" t="s">
        <v>403</v>
      </c>
      <c r="D360" s="462" t="s">
        <v>312</v>
      </c>
      <c r="E360" s="109"/>
      <c r="F360" s="465" t="s">
        <v>314</v>
      </c>
      <c r="G360" s="466" t="s">
        <v>315</v>
      </c>
    </row>
    <row r="361" spans="1:7" ht="33" customHeight="1" thickBot="1">
      <c r="A361" s="463"/>
      <c r="B361" s="463"/>
      <c r="C361" s="463"/>
      <c r="D361" s="463"/>
      <c r="E361" s="110"/>
      <c r="F361" s="463"/>
      <c r="G361" s="467"/>
    </row>
    <row r="362" spans="1:7" ht="13.5" customHeight="1" thickBot="1">
      <c r="A362" s="95" t="s">
        <v>1078</v>
      </c>
      <c r="B362" s="96" t="s">
        <v>937</v>
      </c>
      <c r="C362" s="130" t="e">
        <f>раб!#REF!</f>
        <v>#REF!</v>
      </c>
      <c r="D362" s="129">
        <v>0</v>
      </c>
      <c r="E362" s="131" t="e">
        <f aca="true" t="shared" si="4" ref="E362:E383">C362-D362</f>
        <v>#REF!</v>
      </c>
      <c r="F362" s="132">
        <v>146.79</v>
      </c>
      <c r="G362" s="114">
        <v>3</v>
      </c>
    </row>
    <row r="363" spans="1:7" ht="13.5" thickBot="1">
      <c r="A363" s="95" t="s">
        <v>1079</v>
      </c>
      <c r="B363" s="96" t="s">
        <v>1376</v>
      </c>
      <c r="C363" s="130" t="e">
        <f>раб!#REF!</f>
        <v>#REF!</v>
      </c>
      <c r="D363" s="129">
        <v>160</v>
      </c>
      <c r="E363" s="131" t="e">
        <f t="shared" si="4"/>
        <v>#REF!</v>
      </c>
      <c r="F363" s="132">
        <v>146.79</v>
      </c>
      <c r="G363" s="114">
        <v>3</v>
      </c>
    </row>
    <row r="364" spans="1:7" ht="12" customHeight="1" thickBot="1">
      <c r="A364" s="95" t="s">
        <v>41</v>
      </c>
      <c r="B364" s="96" t="s">
        <v>1377</v>
      </c>
      <c r="C364" s="130" t="e">
        <f>раб!#REF!</f>
        <v>#REF!</v>
      </c>
      <c r="D364" s="129">
        <v>20</v>
      </c>
      <c r="E364" s="131" t="e">
        <f t="shared" si="4"/>
        <v>#REF!</v>
      </c>
      <c r="F364" s="132">
        <v>146.79</v>
      </c>
      <c r="G364" s="114">
        <v>3</v>
      </c>
    </row>
    <row r="365" spans="1:7" ht="13.5" thickBot="1">
      <c r="A365" s="97" t="s">
        <v>1080</v>
      </c>
      <c r="B365" s="98" t="s">
        <v>1386</v>
      </c>
      <c r="C365" s="130" t="e">
        <f>раб!#REF!</f>
        <v>#REF!</v>
      </c>
      <c r="D365" s="180">
        <v>440</v>
      </c>
      <c r="E365" s="131" t="e">
        <f t="shared" si="4"/>
        <v>#REF!</v>
      </c>
      <c r="F365" s="132">
        <v>146.79</v>
      </c>
      <c r="G365" s="114">
        <v>3</v>
      </c>
    </row>
    <row r="366" spans="1:7" ht="13.5" thickBot="1">
      <c r="A366" s="95" t="s">
        <v>1081</v>
      </c>
      <c r="B366" s="96" t="s">
        <v>784</v>
      </c>
      <c r="C366" s="130" t="e">
        <f>раб!#REF!</f>
        <v>#REF!</v>
      </c>
      <c r="D366" s="129">
        <v>0</v>
      </c>
      <c r="E366" s="131" t="e">
        <f t="shared" si="4"/>
        <v>#REF!</v>
      </c>
      <c r="F366" s="132">
        <v>146.79</v>
      </c>
      <c r="G366" s="114">
        <v>3</v>
      </c>
    </row>
    <row r="367" spans="1:7" ht="13.5" thickBot="1">
      <c r="A367" s="95" t="s">
        <v>1082</v>
      </c>
      <c r="B367" s="96" t="s">
        <v>51</v>
      </c>
      <c r="C367" s="130" t="e">
        <f>раб!#REF!</f>
        <v>#REF!</v>
      </c>
      <c r="D367" s="129">
        <v>137</v>
      </c>
      <c r="E367" s="131" t="e">
        <f t="shared" si="4"/>
        <v>#REF!</v>
      </c>
      <c r="F367" s="132">
        <v>146.79</v>
      </c>
      <c r="G367" s="114">
        <v>3</v>
      </c>
    </row>
    <row r="368" spans="1:7" ht="13.5" thickBot="1">
      <c r="A368" s="95" t="s">
        <v>1083</v>
      </c>
      <c r="B368" s="96" t="s">
        <v>778</v>
      </c>
      <c r="C368" s="130" t="e">
        <f>раб!#REF!</f>
        <v>#REF!</v>
      </c>
      <c r="D368" s="129">
        <v>250</v>
      </c>
      <c r="E368" s="131" t="e">
        <f t="shared" si="4"/>
        <v>#REF!</v>
      </c>
      <c r="F368" s="132">
        <v>146.79</v>
      </c>
      <c r="G368" s="114">
        <v>3</v>
      </c>
    </row>
    <row r="369" spans="1:7" ht="13.5" thickBot="1">
      <c r="A369" s="95" t="s">
        <v>1054</v>
      </c>
      <c r="B369" s="96" t="s">
        <v>936</v>
      </c>
      <c r="C369" s="130" t="e">
        <f>раб!#REF!</f>
        <v>#REF!</v>
      </c>
      <c r="D369" s="129">
        <v>55</v>
      </c>
      <c r="E369" s="131" t="e">
        <f t="shared" si="4"/>
        <v>#REF!</v>
      </c>
      <c r="F369" s="132">
        <v>146.79</v>
      </c>
      <c r="G369" s="114">
        <v>3</v>
      </c>
    </row>
    <row r="370" spans="1:7" ht="13.5" thickBot="1">
      <c r="A370" s="95" t="s">
        <v>1084</v>
      </c>
      <c r="B370" s="96" t="s">
        <v>122</v>
      </c>
      <c r="C370" s="130" t="e">
        <f>раб!#REF!</f>
        <v>#REF!</v>
      </c>
      <c r="D370" s="129">
        <v>230</v>
      </c>
      <c r="E370" s="131" t="e">
        <f t="shared" si="4"/>
        <v>#REF!</v>
      </c>
      <c r="F370" s="132">
        <v>146.79</v>
      </c>
      <c r="G370" s="114">
        <v>3</v>
      </c>
    </row>
    <row r="371" spans="1:7" ht="13.5" thickBot="1">
      <c r="A371" s="95" t="s">
        <v>1085</v>
      </c>
      <c r="B371" s="96" t="s">
        <v>1387</v>
      </c>
      <c r="C371" s="130" t="e">
        <f>раб!#REF!</f>
        <v>#REF!</v>
      </c>
      <c r="D371" s="129">
        <v>0</v>
      </c>
      <c r="E371" s="131" t="e">
        <f t="shared" si="4"/>
        <v>#REF!</v>
      </c>
      <c r="F371" s="132">
        <v>146.79</v>
      </c>
      <c r="G371" s="114">
        <v>3</v>
      </c>
    </row>
    <row r="372" spans="1:7" ht="13.5" thickBot="1">
      <c r="A372" s="95" t="s">
        <v>1086</v>
      </c>
      <c r="B372" s="96" t="s">
        <v>50</v>
      </c>
      <c r="C372" s="130" t="e">
        <f>раб!#REF!</f>
        <v>#REF!</v>
      </c>
      <c r="D372" s="129">
        <v>0</v>
      </c>
      <c r="E372" s="131" t="e">
        <f t="shared" si="4"/>
        <v>#REF!</v>
      </c>
      <c r="F372" s="132">
        <v>146.79</v>
      </c>
      <c r="G372" s="114">
        <v>3</v>
      </c>
    </row>
    <row r="373" spans="1:7" ht="13.5" thickBot="1">
      <c r="A373" s="95" t="s">
        <v>42</v>
      </c>
      <c r="B373" s="96" t="s">
        <v>1389</v>
      </c>
      <c r="C373" s="130" t="e">
        <f>раб!#REF!</f>
        <v>#REF!</v>
      </c>
      <c r="D373" s="129">
        <v>0</v>
      </c>
      <c r="E373" s="131" t="e">
        <f t="shared" si="4"/>
        <v>#REF!</v>
      </c>
      <c r="F373" s="132">
        <v>146.79</v>
      </c>
      <c r="G373" s="114">
        <v>3</v>
      </c>
    </row>
    <row r="374" spans="1:7" ht="13.5" thickBot="1">
      <c r="A374" s="95" t="s">
        <v>1068</v>
      </c>
      <c r="B374" s="96" t="s">
        <v>624</v>
      </c>
      <c r="C374" s="130" t="e">
        <f>раб!#REF!</f>
        <v>#REF!</v>
      </c>
      <c r="D374" s="129">
        <v>0</v>
      </c>
      <c r="E374" s="131" t="e">
        <f t="shared" si="4"/>
        <v>#REF!</v>
      </c>
      <c r="F374" s="132">
        <v>146.79</v>
      </c>
      <c r="G374" s="114">
        <v>3</v>
      </c>
    </row>
    <row r="375" spans="1:7" ht="13.5" thickBot="1">
      <c r="A375" s="95" t="s">
        <v>43</v>
      </c>
      <c r="B375" s="96" t="s">
        <v>1390</v>
      </c>
      <c r="C375" s="130" t="e">
        <f>раб!#REF!</f>
        <v>#REF!</v>
      </c>
      <c r="D375" s="129">
        <v>30</v>
      </c>
      <c r="E375" s="131" t="e">
        <f t="shared" si="4"/>
        <v>#REF!</v>
      </c>
      <c r="F375" s="132">
        <v>146.79</v>
      </c>
      <c r="G375" s="114">
        <v>3</v>
      </c>
    </row>
    <row r="376" spans="1:7" ht="13.5" thickBot="1">
      <c r="A376" s="95" t="s">
        <v>1087</v>
      </c>
      <c r="B376" s="96" t="s">
        <v>728</v>
      </c>
      <c r="C376" s="130" t="e">
        <f>раб!#REF!</f>
        <v>#REF!</v>
      </c>
      <c r="D376" s="129">
        <v>0</v>
      </c>
      <c r="E376" s="131" t="e">
        <f t="shared" si="4"/>
        <v>#REF!</v>
      </c>
      <c r="F376" s="132">
        <v>146.79</v>
      </c>
      <c r="G376" s="114">
        <v>3</v>
      </c>
    </row>
    <row r="377" spans="1:7" ht="13.5" thickBot="1">
      <c r="A377" s="95" t="s">
        <v>1088</v>
      </c>
      <c r="B377" s="96" t="s">
        <v>1224</v>
      </c>
      <c r="C377" s="130" t="e">
        <f>раб!#REF!</f>
        <v>#REF!</v>
      </c>
      <c r="D377" s="129">
        <v>0</v>
      </c>
      <c r="E377" s="131" t="e">
        <f t="shared" si="4"/>
        <v>#REF!</v>
      </c>
      <c r="F377" s="132">
        <v>146.79</v>
      </c>
      <c r="G377" s="114">
        <v>3</v>
      </c>
    </row>
    <row r="378" spans="1:7" ht="13.5" thickBot="1">
      <c r="A378" s="95" t="s">
        <v>1036</v>
      </c>
      <c r="B378" s="96" t="s">
        <v>120</v>
      </c>
      <c r="C378" s="130" t="e">
        <f>раб!#REF!</f>
        <v>#REF!</v>
      </c>
      <c r="D378" s="129">
        <v>0</v>
      </c>
      <c r="E378" s="131" t="e">
        <f t="shared" si="4"/>
        <v>#REF!</v>
      </c>
      <c r="F378" s="132">
        <v>146.79</v>
      </c>
      <c r="G378" s="114">
        <v>3</v>
      </c>
    </row>
    <row r="379" spans="1:7" ht="13.5" thickBot="1">
      <c r="A379" s="95" t="s">
        <v>203</v>
      </c>
      <c r="B379" s="96" t="s">
        <v>938</v>
      </c>
      <c r="C379" s="130" t="e">
        <f>раб!#REF!</f>
        <v>#REF!</v>
      </c>
      <c r="D379" s="129">
        <v>160</v>
      </c>
      <c r="E379" s="131" t="e">
        <f t="shared" si="4"/>
        <v>#REF!</v>
      </c>
      <c r="F379" s="132">
        <v>146.79</v>
      </c>
      <c r="G379" s="114">
        <v>3</v>
      </c>
    </row>
    <row r="380" spans="1:7" ht="13.5" thickBot="1">
      <c r="A380" s="95" t="s">
        <v>44</v>
      </c>
      <c r="B380" s="96" t="s">
        <v>128</v>
      </c>
      <c r="C380" s="130" t="e">
        <f>раб!#REF!</f>
        <v>#REF!</v>
      </c>
      <c r="D380" s="129">
        <v>0</v>
      </c>
      <c r="E380" s="131" t="e">
        <f t="shared" si="4"/>
        <v>#REF!</v>
      </c>
      <c r="F380" s="132">
        <v>146.79</v>
      </c>
      <c r="G380" s="114">
        <v>3</v>
      </c>
    </row>
    <row r="381" spans="1:7" ht="13.5" thickBot="1">
      <c r="A381" s="95" t="s">
        <v>45</v>
      </c>
      <c r="B381" s="96" t="s">
        <v>217</v>
      </c>
      <c r="C381" s="130" t="e">
        <f>раб!#REF!</f>
        <v>#REF!</v>
      </c>
      <c r="D381" s="129">
        <v>30</v>
      </c>
      <c r="E381" s="131" t="e">
        <f t="shared" si="4"/>
        <v>#REF!</v>
      </c>
      <c r="F381" s="132">
        <v>146.79</v>
      </c>
      <c r="G381" s="114">
        <v>3</v>
      </c>
    </row>
    <row r="382" spans="1:7" ht="13.5" thickBot="1">
      <c r="A382" s="95" t="s">
        <v>1055</v>
      </c>
      <c r="B382" s="96" t="s">
        <v>506</v>
      </c>
      <c r="C382" s="130" t="e">
        <f>раб!#REF!</f>
        <v>#REF!</v>
      </c>
      <c r="D382" s="129">
        <v>0</v>
      </c>
      <c r="E382" s="131" t="e">
        <f t="shared" si="4"/>
        <v>#REF!</v>
      </c>
      <c r="F382" s="132">
        <v>146.79</v>
      </c>
      <c r="G382" s="114">
        <v>3</v>
      </c>
    </row>
    <row r="383" spans="1:7" ht="13.5" thickBot="1">
      <c r="A383" s="95" t="s">
        <v>1089</v>
      </c>
      <c r="B383" s="96" t="s">
        <v>1395</v>
      </c>
      <c r="C383" s="130" t="e">
        <f>раб!#REF!</f>
        <v>#REF!</v>
      </c>
      <c r="D383" s="129">
        <v>10</v>
      </c>
      <c r="E383" s="131" t="e">
        <f t="shared" si="4"/>
        <v>#REF!</v>
      </c>
      <c r="F383" s="132">
        <v>146.79</v>
      </c>
      <c r="G383" s="114">
        <v>3</v>
      </c>
    </row>
    <row r="384" spans="1:7" ht="30" customHeight="1" thickBot="1">
      <c r="A384" s="468" t="s">
        <v>358</v>
      </c>
      <c r="B384" s="469"/>
      <c r="C384" s="139" t="e">
        <f>SUM(C362:C383)</f>
        <v>#REF!</v>
      </c>
      <c r="D384" s="139">
        <f>SUM(D362:D383)</f>
        <v>1522</v>
      </c>
      <c r="E384" s="139"/>
      <c r="F384" s="140"/>
      <c r="G384" s="141"/>
    </row>
    <row r="385" spans="1:7" ht="18" customHeight="1">
      <c r="A385" s="462" t="s">
        <v>307</v>
      </c>
      <c r="B385" s="473" t="s">
        <v>359</v>
      </c>
      <c r="C385" s="462" t="s">
        <v>311</v>
      </c>
      <c r="D385" s="462" t="s">
        <v>361</v>
      </c>
      <c r="E385" s="109"/>
      <c r="F385" s="465" t="s">
        <v>314</v>
      </c>
      <c r="G385" s="462" t="s">
        <v>362</v>
      </c>
    </row>
    <row r="386" spans="1:7" ht="42" customHeight="1" thickBot="1">
      <c r="A386" s="463"/>
      <c r="B386" s="467"/>
      <c r="C386" s="463"/>
      <c r="D386" s="463"/>
      <c r="E386" s="110"/>
      <c r="F386" s="463"/>
      <c r="G386" s="463"/>
    </row>
    <row r="387" spans="1:7" ht="13.5" thickBot="1">
      <c r="A387" s="95" t="s">
        <v>1183</v>
      </c>
      <c r="B387" s="103" t="s">
        <v>480</v>
      </c>
      <c r="C387" s="142" t="e">
        <f>раб!#REF!</f>
        <v>#REF!</v>
      </c>
      <c r="D387" s="134">
        <v>1113.64</v>
      </c>
      <c r="E387" s="134"/>
      <c r="F387" s="132">
        <v>146.79</v>
      </c>
      <c r="G387" s="134">
        <v>0</v>
      </c>
    </row>
    <row r="388" spans="1:7" ht="13.5" thickBot="1">
      <c r="A388" s="95" t="s">
        <v>1176</v>
      </c>
      <c r="B388" s="103" t="s">
        <v>481</v>
      </c>
      <c r="C388" s="142" t="e">
        <f>раб!#REF!</f>
        <v>#REF!</v>
      </c>
      <c r="D388" s="134">
        <v>1113.64</v>
      </c>
      <c r="E388" s="134"/>
      <c r="F388" s="132">
        <v>146.79</v>
      </c>
      <c r="G388" s="134">
        <v>0</v>
      </c>
    </row>
    <row r="389" spans="1:7" ht="13.5" thickBot="1">
      <c r="A389" s="95" t="s">
        <v>1173</v>
      </c>
      <c r="B389" s="103" t="s">
        <v>482</v>
      </c>
      <c r="C389" s="142" t="e">
        <f>раб!#REF!</f>
        <v>#REF!</v>
      </c>
      <c r="D389" s="134">
        <v>1113.64</v>
      </c>
      <c r="E389" s="134"/>
      <c r="F389" s="132">
        <v>146.79</v>
      </c>
      <c r="G389" s="134">
        <v>0</v>
      </c>
    </row>
    <row r="390" spans="1:7" ht="13.5" thickBot="1">
      <c r="A390" s="95" t="s">
        <v>1170</v>
      </c>
      <c r="B390" s="103" t="s">
        <v>483</v>
      </c>
      <c r="C390" s="142" t="e">
        <f>раб!#REF!</f>
        <v>#REF!</v>
      </c>
      <c r="D390" s="134">
        <v>1113.64</v>
      </c>
      <c r="E390" s="134"/>
      <c r="F390" s="132">
        <v>146.79</v>
      </c>
      <c r="G390" s="134">
        <v>0</v>
      </c>
    </row>
    <row r="391" spans="1:7" ht="13.5" thickBot="1">
      <c r="A391" s="95" t="s">
        <v>1238</v>
      </c>
      <c r="B391" s="103" t="s">
        <v>1239</v>
      </c>
      <c r="C391" s="142" t="e">
        <f>раб!#REF!</f>
        <v>#REF!</v>
      </c>
      <c r="D391" s="134">
        <v>1113.64</v>
      </c>
      <c r="E391" s="134"/>
      <c r="F391" s="132">
        <v>146.79</v>
      </c>
      <c r="G391" s="134">
        <v>0</v>
      </c>
    </row>
    <row r="392" spans="1:7" ht="13.5" hidden="1" thickBot="1">
      <c r="A392" s="95"/>
      <c r="B392" s="103" t="s">
        <v>484</v>
      </c>
      <c r="C392" s="142" t="e">
        <f>раб!#REF!</f>
        <v>#REF!</v>
      </c>
      <c r="D392" s="134">
        <v>1113.64</v>
      </c>
      <c r="E392" s="134"/>
      <c r="F392" s="132">
        <v>146.79</v>
      </c>
      <c r="G392" s="134">
        <v>0</v>
      </c>
    </row>
    <row r="393" spans="1:7" ht="13.5" thickBot="1">
      <c r="A393" s="95" t="s">
        <v>1188</v>
      </c>
      <c r="B393" s="103" t="s">
        <v>485</v>
      </c>
      <c r="C393" s="142" t="e">
        <f>раб!#REF!</f>
        <v>#REF!</v>
      </c>
      <c r="D393" s="134">
        <v>1113.64</v>
      </c>
      <c r="E393" s="134"/>
      <c r="F393" s="132">
        <v>146.79</v>
      </c>
      <c r="G393" s="134">
        <v>0</v>
      </c>
    </row>
    <row r="394" spans="1:7" ht="13.5" thickBot="1">
      <c r="A394" s="95" t="s">
        <v>1197</v>
      </c>
      <c r="B394" s="103" t="s">
        <v>288</v>
      </c>
      <c r="C394" s="142" t="e">
        <f>раб!#REF!</f>
        <v>#REF!</v>
      </c>
      <c r="D394" s="134">
        <v>1113.64</v>
      </c>
      <c r="E394" s="134"/>
      <c r="F394" s="132">
        <v>146.79</v>
      </c>
      <c r="G394" s="134">
        <v>0</v>
      </c>
    </row>
    <row r="395" spans="1:7" ht="13.5" thickBot="1">
      <c r="A395" s="95" t="s">
        <v>204</v>
      </c>
      <c r="B395" s="103" t="s">
        <v>978</v>
      </c>
      <c r="C395" s="142" t="e">
        <f>раб!#REF!</f>
        <v>#REF!</v>
      </c>
      <c r="D395" s="134">
        <v>1113.64</v>
      </c>
      <c r="E395" s="134"/>
      <c r="F395" s="132">
        <v>146.79</v>
      </c>
      <c r="G395" s="134">
        <v>0</v>
      </c>
    </row>
    <row r="396" spans="1:7" ht="13.5" thickBot="1">
      <c r="A396" s="95" t="s">
        <v>1161</v>
      </c>
      <c r="B396" s="103" t="s">
        <v>289</v>
      </c>
      <c r="C396" s="142" t="e">
        <f>раб!#REF!</f>
        <v>#REF!</v>
      </c>
      <c r="D396" s="134">
        <v>1113.64</v>
      </c>
      <c r="E396" s="134"/>
      <c r="F396" s="132">
        <v>146.79</v>
      </c>
      <c r="G396" s="134">
        <v>0</v>
      </c>
    </row>
    <row r="397" spans="1:7" ht="13.5" thickBot="1">
      <c r="A397" s="95" t="s">
        <v>1242</v>
      </c>
      <c r="B397" s="103" t="s">
        <v>290</v>
      </c>
      <c r="C397" s="142" t="e">
        <f>раб!#REF!</f>
        <v>#REF!</v>
      </c>
      <c r="D397" s="134">
        <v>1113.64</v>
      </c>
      <c r="E397" s="134"/>
      <c r="F397" s="132">
        <v>146.79</v>
      </c>
      <c r="G397" s="134">
        <v>0</v>
      </c>
    </row>
    <row r="398" spans="1:7" ht="13.5" thickBot="1">
      <c r="A398" s="95" t="s">
        <v>1241</v>
      </c>
      <c r="B398" s="103" t="s">
        <v>291</v>
      </c>
      <c r="C398" s="142" t="e">
        <f>раб!#REF!</f>
        <v>#REF!</v>
      </c>
      <c r="D398" s="134">
        <v>1113.64</v>
      </c>
      <c r="E398" s="134"/>
      <c r="F398" s="132">
        <v>146.79</v>
      </c>
      <c r="G398" s="134">
        <v>0</v>
      </c>
    </row>
    <row r="399" spans="1:7" ht="13.5" thickBot="1">
      <c r="A399" s="95" t="s">
        <v>1194</v>
      </c>
      <c r="B399" s="103" t="s">
        <v>486</v>
      </c>
      <c r="C399" s="142" t="e">
        <f>раб!#REF!</f>
        <v>#REF!</v>
      </c>
      <c r="D399" s="134">
        <v>1113.64</v>
      </c>
      <c r="E399" s="134"/>
      <c r="F399" s="132">
        <v>146.79</v>
      </c>
      <c r="G399" s="134">
        <v>0</v>
      </c>
    </row>
    <row r="400" spans="1:7" ht="13.5" thickBot="1">
      <c r="A400" s="95" t="s">
        <v>1178</v>
      </c>
      <c r="B400" s="103" t="s">
        <v>487</v>
      </c>
      <c r="C400" s="142" t="e">
        <f>раб!#REF!</f>
        <v>#REF!</v>
      </c>
      <c r="D400" s="134">
        <v>1113.64</v>
      </c>
      <c r="E400" s="134"/>
      <c r="F400" s="132">
        <v>146.79</v>
      </c>
      <c r="G400" s="134">
        <v>0</v>
      </c>
    </row>
    <row r="401" spans="1:7" ht="13.5" thickBot="1">
      <c r="A401" s="95" t="s">
        <v>1196</v>
      </c>
      <c r="B401" s="103" t="s">
        <v>488</v>
      </c>
      <c r="C401" s="142" t="e">
        <f>раб!#REF!</f>
        <v>#REF!</v>
      </c>
      <c r="D401" s="134">
        <v>1113.64</v>
      </c>
      <c r="E401" s="134"/>
      <c r="F401" s="132">
        <v>146.79</v>
      </c>
      <c r="G401" s="134">
        <v>0</v>
      </c>
    </row>
    <row r="402" spans="1:7" ht="13.5" thickBot="1">
      <c r="A402" s="95" t="s">
        <v>1195</v>
      </c>
      <c r="B402" s="103" t="s">
        <v>121</v>
      </c>
      <c r="C402" s="142" t="e">
        <f>раб!#REF!</f>
        <v>#REF!</v>
      </c>
      <c r="D402" s="134">
        <v>1113.64</v>
      </c>
      <c r="E402" s="134"/>
      <c r="F402" s="132">
        <v>146.79</v>
      </c>
      <c r="G402" s="134">
        <v>0</v>
      </c>
    </row>
    <row r="403" spans="1:7" ht="13.5" thickBot="1">
      <c r="A403" s="95" t="s">
        <v>1189</v>
      </c>
      <c r="B403" s="103" t="s">
        <v>494</v>
      </c>
      <c r="C403" s="142" t="e">
        <f>раб!#REF!</f>
        <v>#REF!</v>
      </c>
      <c r="D403" s="134">
        <v>1113.64</v>
      </c>
      <c r="E403" s="134"/>
      <c r="F403" s="132">
        <v>146.79</v>
      </c>
      <c r="G403" s="134">
        <v>0</v>
      </c>
    </row>
    <row r="404" spans="1:7" ht="13.5" thickBot="1">
      <c r="A404" s="95" t="s">
        <v>1191</v>
      </c>
      <c r="B404" s="103" t="s">
        <v>1192</v>
      </c>
      <c r="C404" s="142" t="e">
        <f>раб!#REF!</f>
        <v>#REF!</v>
      </c>
      <c r="D404" s="134">
        <v>1113.64</v>
      </c>
      <c r="E404" s="134"/>
      <c r="F404" s="132">
        <v>146.79</v>
      </c>
      <c r="G404" s="134">
        <v>0</v>
      </c>
    </row>
    <row r="405" spans="1:7" ht="13.5" thickBot="1">
      <c r="A405" s="95" t="s">
        <v>1166</v>
      </c>
      <c r="B405" s="103" t="s">
        <v>495</v>
      </c>
      <c r="C405" s="142" t="e">
        <f>раб!#REF!</f>
        <v>#REF!</v>
      </c>
      <c r="D405" s="134">
        <v>1113.64</v>
      </c>
      <c r="E405" s="134"/>
      <c r="F405" s="132">
        <v>146.79</v>
      </c>
      <c r="G405" s="134">
        <v>0</v>
      </c>
    </row>
    <row r="406" spans="1:7" ht="13.5" thickBot="1">
      <c r="A406" s="95" t="s">
        <v>1174</v>
      </c>
      <c r="B406" s="103" t="s">
        <v>496</v>
      </c>
      <c r="C406" s="142" t="e">
        <f>раб!#REF!</f>
        <v>#REF!</v>
      </c>
      <c r="D406" s="134">
        <v>1113.64</v>
      </c>
      <c r="E406" s="134"/>
      <c r="F406" s="132">
        <v>146.79</v>
      </c>
      <c r="G406" s="134">
        <v>0</v>
      </c>
    </row>
    <row r="407" spans="1:7" ht="13.5" thickBot="1">
      <c r="A407" s="95" t="s">
        <v>1171</v>
      </c>
      <c r="B407" s="103" t="s">
        <v>979</v>
      </c>
      <c r="C407" s="142" t="e">
        <f>раб!#REF!</f>
        <v>#REF!</v>
      </c>
      <c r="D407" s="134">
        <v>1113.64</v>
      </c>
      <c r="E407" s="134"/>
      <c r="F407" s="132">
        <v>146.79</v>
      </c>
      <c r="G407" s="134">
        <v>0</v>
      </c>
    </row>
    <row r="408" spans="1:7" ht="13.5" thickBot="1">
      <c r="A408" s="95" t="s">
        <v>1184</v>
      </c>
      <c r="B408" s="103" t="s">
        <v>1187</v>
      </c>
      <c r="C408" s="142" t="e">
        <f>раб!#REF!</f>
        <v>#REF!</v>
      </c>
      <c r="D408" s="134">
        <v>1113.64</v>
      </c>
      <c r="E408" s="134"/>
      <c r="F408" s="132">
        <v>146.79</v>
      </c>
      <c r="G408" s="134">
        <v>0</v>
      </c>
    </row>
    <row r="409" spans="1:7" ht="13.5" thickBot="1">
      <c r="A409" s="95" t="s">
        <v>1172</v>
      </c>
      <c r="B409" s="103" t="s">
        <v>497</v>
      </c>
      <c r="C409" s="142" t="e">
        <f>раб!#REF!</f>
        <v>#REF!</v>
      </c>
      <c r="D409" s="134">
        <v>1113.64</v>
      </c>
      <c r="E409" s="134"/>
      <c r="F409" s="132">
        <v>146.79</v>
      </c>
      <c r="G409" s="134">
        <v>0</v>
      </c>
    </row>
    <row r="410" spans="1:7" ht="13.5" thickBot="1">
      <c r="A410" s="95" t="s">
        <v>1243</v>
      </c>
      <c r="B410" s="103" t="s">
        <v>980</v>
      </c>
      <c r="C410" s="142" t="e">
        <f>раб!#REF!</f>
        <v>#REF!</v>
      </c>
      <c r="D410" s="134">
        <v>1113.64</v>
      </c>
      <c r="E410" s="134"/>
      <c r="F410" s="132">
        <v>146.79</v>
      </c>
      <c r="G410" s="134">
        <v>0</v>
      </c>
    </row>
    <row r="411" spans="1:7" ht="13.5" thickBot="1">
      <c r="A411" s="95" t="s">
        <v>1169</v>
      </c>
      <c r="B411" s="104" t="s">
        <v>499</v>
      </c>
      <c r="C411" s="142" t="e">
        <f>раб!#REF!</f>
        <v>#REF!</v>
      </c>
      <c r="D411" s="134">
        <v>1113.64</v>
      </c>
      <c r="E411" s="143"/>
      <c r="F411" s="132">
        <v>146.79</v>
      </c>
      <c r="G411" s="143">
        <v>0</v>
      </c>
    </row>
    <row r="412" spans="1:7" ht="13.5" thickBot="1">
      <c r="A412" s="95" t="s">
        <v>1190</v>
      </c>
      <c r="B412" s="103" t="s">
        <v>292</v>
      </c>
      <c r="C412" s="142" t="e">
        <f>раб!#REF!</f>
        <v>#REF!</v>
      </c>
      <c r="D412" s="134">
        <v>1113.64</v>
      </c>
      <c r="E412" s="134"/>
      <c r="F412" s="132">
        <v>146.79</v>
      </c>
      <c r="G412" s="134">
        <v>0</v>
      </c>
    </row>
    <row r="413" spans="1:7" ht="13.5" thickBot="1">
      <c r="A413" s="95" t="s">
        <v>1208</v>
      </c>
      <c r="B413" s="103" t="s">
        <v>1232</v>
      </c>
      <c r="C413" s="142" t="e">
        <f>раб!#REF!</f>
        <v>#REF!</v>
      </c>
      <c r="D413" s="134">
        <v>1113.64</v>
      </c>
      <c r="E413" s="134"/>
      <c r="F413" s="132">
        <v>146.79</v>
      </c>
      <c r="G413" s="134">
        <v>0</v>
      </c>
    </row>
    <row r="414" spans="1:7" ht="13.5" thickBot="1">
      <c r="A414" s="95" t="s">
        <v>1209</v>
      </c>
      <c r="B414" s="103" t="s">
        <v>1233</v>
      </c>
      <c r="C414" s="142" t="e">
        <f>раб!#REF!</f>
        <v>#REF!</v>
      </c>
      <c r="D414" s="134">
        <v>1113.64</v>
      </c>
      <c r="E414" s="134"/>
      <c r="F414" s="132">
        <v>146.79</v>
      </c>
      <c r="G414" s="134">
        <v>0</v>
      </c>
    </row>
    <row r="415" spans="1:7" ht="13.5" thickBot="1">
      <c r="A415" s="95" t="s">
        <v>1182</v>
      </c>
      <c r="B415" s="103" t="s">
        <v>1231</v>
      </c>
      <c r="C415" s="142" t="e">
        <f>раб!#REF!</f>
        <v>#REF!</v>
      </c>
      <c r="D415" s="134">
        <v>1113.64</v>
      </c>
      <c r="E415" s="134"/>
      <c r="F415" s="132">
        <v>146.79</v>
      </c>
      <c r="G415" s="134">
        <v>0</v>
      </c>
    </row>
    <row r="416" spans="1:7" ht="13.5" thickBot="1">
      <c r="A416" s="95" t="s">
        <v>1175</v>
      </c>
      <c r="B416" s="103" t="s">
        <v>930</v>
      </c>
      <c r="C416" s="142" t="e">
        <f>раб!#REF!</f>
        <v>#REF!</v>
      </c>
      <c r="D416" s="134">
        <v>1113.64</v>
      </c>
      <c r="E416" s="134"/>
      <c r="F416" s="132">
        <v>146.79</v>
      </c>
      <c r="G416" s="134">
        <v>0</v>
      </c>
    </row>
    <row r="417" spans="1:7" ht="13.5" thickBot="1">
      <c r="A417" s="95" t="s">
        <v>1193</v>
      </c>
      <c r="B417" s="103" t="s">
        <v>500</v>
      </c>
      <c r="C417" s="142" t="e">
        <f>раб!#REF!</f>
        <v>#REF!</v>
      </c>
      <c r="D417" s="134">
        <v>1113.64</v>
      </c>
      <c r="E417" s="134"/>
      <c r="F417" s="132">
        <v>146.79</v>
      </c>
      <c r="G417" s="134">
        <v>0</v>
      </c>
    </row>
    <row r="418" spans="1:7" ht="12.75" customHeight="1" thickBot="1">
      <c r="A418" s="95" t="s">
        <v>1200</v>
      </c>
      <c r="B418" s="103" t="s">
        <v>988</v>
      </c>
      <c r="C418" s="142" t="e">
        <f>раб!#REF!</f>
        <v>#REF!</v>
      </c>
      <c r="D418" s="134">
        <v>1113.64</v>
      </c>
      <c r="E418" s="134"/>
      <c r="F418" s="132">
        <v>146.79</v>
      </c>
      <c r="G418" s="134">
        <v>0</v>
      </c>
    </row>
    <row r="419" spans="1:7" ht="13.5" thickBot="1">
      <c r="A419" s="95" t="s">
        <v>595</v>
      </c>
      <c r="B419" s="105" t="s">
        <v>594</v>
      </c>
      <c r="C419" s="142" t="e">
        <f>раб!#REF!</f>
        <v>#REF!</v>
      </c>
      <c r="D419" s="134">
        <v>1113.64</v>
      </c>
      <c r="E419" s="144"/>
      <c r="F419" s="132">
        <v>146.79</v>
      </c>
      <c r="G419" s="144">
        <v>0</v>
      </c>
    </row>
    <row r="420" spans="1:7" ht="13.5" thickBot="1">
      <c r="A420" s="95" t="s">
        <v>1177</v>
      </c>
      <c r="B420" s="103" t="s">
        <v>501</v>
      </c>
      <c r="C420" s="142" t="e">
        <f>раб!#REF!</f>
        <v>#REF!</v>
      </c>
      <c r="D420" s="134">
        <v>1113.64</v>
      </c>
      <c r="E420" s="134"/>
      <c r="F420" s="132">
        <v>146.79</v>
      </c>
      <c r="G420" s="134">
        <v>0</v>
      </c>
    </row>
    <row r="421" spans="1:7" ht="13.5" thickBot="1">
      <c r="A421" s="106" t="s">
        <v>1198</v>
      </c>
      <c r="B421" s="105" t="s">
        <v>919</v>
      </c>
      <c r="C421" s="142" t="e">
        <f>раб!#REF!</f>
        <v>#REF!</v>
      </c>
      <c r="D421" s="134">
        <v>1113.64</v>
      </c>
      <c r="E421" s="144"/>
      <c r="F421" s="132">
        <v>146.79</v>
      </c>
      <c r="G421" s="134">
        <v>0</v>
      </c>
    </row>
    <row r="422" spans="1:7" ht="13.5" thickBot="1">
      <c r="A422" s="106" t="s">
        <v>237</v>
      </c>
      <c r="B422" s="105" t="s">
        <v>238</v>
      </c>
      <c r="C422" s="145" t="e">
        <f>раб!#REF!</f>
        <v>#REF!</v>
      </c>
      <c r="D422" s="134">
        <v>1113.64</v>
      </c>
      <c r="E422" s="144"/>
      <c r="F422" s="132">
        <v>146.79</v>
      </c>
      <c r="G422" s="134">
        <v>0</v>
      </c>
    </row>
    <row r="423" spans="1:7" ht="13.5" thickBot="1">
      <c r="A423" s="106" t="s">
        <v>239</v>
      </c>
      <c r="B423" s="105" t="s">
        <v>240</v>
      </c>
      <c r="C423" s="145" t="e">
        <f>раб!#REF!</f>
        <v>#REF!</v>
      </c>
      <c r="D423" s="134">
        <v>1113.64</v>
      </c>
      <c r="E423" s="144"/>
      <c r="F423" s="132">
        <v>146.79</v>
      </c>
      <c r="G423" s="134">
        <v>0</v>
      </c>
    </row>
    <row r="424" spans="1:7" ht="13.5" thickBot="1">
      <c r="A424" s="106" t="s">
        <v>241</v>
      </c>
      <c r="B424" s="105" t="s">
        <v>242</v>
      </c>
      <c r="C424" s="145" t="e">
        <f>раб!#REF!</f>
        <v>#REF!</v>
      </c>
      <c r="D424" s="134">
        <v>1113.64</v>
      </c>
      <c r="E424" s="144"/>
      <c r="F424" s="132">
        <v>146.79</v>
      </c>
      <c r="G424" s="134">
        <v>0</v>
      </c>
    </row>
    <row r="425" spans="1:7" ht="13.5" thickBot="1">
      <c r="A425" s="106" t="s">
        <v>1199</v>
      </c>
      <c r="B425" s="105" t="s">
        <v>920</v>
      </c>
      <c r="C425" s="145" t="e">
        <f>раб!#REF!</f>
        <v>#REF!</v>
      </c>
      <c r="D425" s="134">
        <v>1113.64</v>
      </c>
      <c r="E425" s="144"/>
      <c r="F425" s="132">
        <v>146.79</v>
      </c>
      <c r="G425" s="134">
        <v>0</v>
      </c>
    </row>
    <row r="426" spans="1:7" ht="13.5" thickBot="1">
      <c r="A426" s="184" t="s">
        <v>1024</v>
      </c>
      <c r="B426" s="105" t="s">
        <v>250</v>
      </c>
      <c r="C426" s="145">
        <f>раб!D633</f>
        <v>14.5</v>
      </c>
      <c r="D426" s="134">
        <v>1113.64</v>
      </c>
      <c r="E426" s="144"/>
      <c r="F426" s="132">
        <v>146.79</v>
      </c>
      <c r="G426" s="134">
        <v>0</v>
      </c>
    </row>
    <row r="427" spans="1:7" ht="18">
      <c r="A427" s="147" t="s">
        <v>383</v>
      </c>
      <c r="B427" s="148"/>
      <c r="C427" s="149" t="e">
        <f>SUM(C387:C426)</f>
        <v>#REF!</v>
      </c>
      <c r="D427" s="132"/>
      <c r="E427" s="132"/>
      <c r="F427" s="150"/>
      <c r="G427" s="151"/>
    </row>
    <row r="428" spans="1:7" ht="16.5" thickBot="1">
      <c r="A428" s="152" t="s">
        <v>677</v>
      </c>
      <c r="B428" s="153"/>
      <c r="C428" s="154"/>
      <c r="D428" s="155"/>
      <c r="E428" s="155"/>
      <c r="F428" s="156"/>
      <c r="G428" s="157"/>
    </row>
    <row r="429" spans="1:7" ht="18">
      <c r="A429" s="158" t="s">
        <v>386</v>
      </c>
      <c r="B429" s="159"/>
      <c r="C429" s="149">
        <f>SUM(C430:C431)</f>
        <v>1.253</v>
      </c>
      <c r="D429" s="132"/>
      <c r="E429" s="132"/>
      <c r="F429" s="150"/>
      <c r="G429" s="151"/>
    </row>
    <row r="430" spans="1:7" ht="15.75">
      <c r="A430" s="160" t="s">
        <v>387</v>
      </c>
      <c r="B430" s="161"/>
      <c r="C430" s="162">
        <f>раб!D635</f>
        <v>1.253</v>
      </c>
      <c r="D430" s="134"/>
      <c r="E430" s="134"/>
      <c r="F430" s="114"/>
      <c r="G430" s="163"/>
    </row>
    <row r="431" spans="1:7" ht="16.5" thickBot="1">
      <c r="A431" s="164" t="s">
        <v>389</v>
      </c>
      <c r="B431" s="165"/>
      <c r="C431" s="166">
        <f>раб!D597</f>
        <v>0</v>
      </c>
      <c r="D431" s="143"/>
      <c r="E431" s="143"/>
      <c r="F431" s="136"/>
      <c r="G431" s="167"/>
    </row>
    <row r="432" spans="1:7" ht="30" customHeight="1" thickBot="1">
      <c r="A432" s="470" t="s">
        <v>502</v>
      </c>
      <c r="B432" s="471"/>
      <c r="C432" s="168" t="e">
        <f>C384+C427+C429+C428</f>
        <v>#REF!</v>
      </c>
      <c r="D432" s="169"/>
      <c r="E432" s="169"/>
      <c r="F432" s="170"/>
      <c r="G432" s="170"/>
    </row>
    <row r="433" ht="33" customHeight="1" thickBot="1"/>
    <row r="434" spans="1:7" ht="33" customHeight="1" thickBot="1">
      <c r="A434" s="115" t="s">
        <v>478</v>
      </c>
      <c r="B434" s="125" t="s">
        <v>504</v>
      </c>
      <c r="C434" s="126"/>
      <c r="D434" s="126"/>
      <c r="E434" s="126"/>
      <c r="F434" s="127"/>
      <c r="G434" s="128"/>
    </row>
    <row r="435" spans="1:7" ht="28.5" customHeight="1">
      <c r="A435" s="462" t="s">
        <v>307</v>
      </c>
      <c r="B435" s="464" t="s">
        <v>308</v>
      </c>
      <c r="C435" s="462" t="s">
        <v>360</v>
      </c>
      <c r="D435" s="462" t="s">
        <v>312</v>
      </c>
      <c r="E435" s="109"/>
      <c r="F435" s="465" t="s">
        <v>314</v>
      </c>
      <c r="G435" s="466" t="s">
        <v>315</v>
      </c>
    </row>
    <row r="436" spans="1:7" ht="33" customHeight="1" thickBot="1">
      <c r="A436" s="463"/>
      <c r="B436" s="463"/>
      <c r="C436" s="463"/>
      <c r="D436" s="463"/>
      <c r="E436" s="110"/>
      <c r="F436" s="463"/>
      <c r="G436" s="467"/>
    </row>
    <row r="437" spans="1:7" ht="18.75" customHeight="1" thickBot="1">
      <c r="A437" s="95" t="s">
        <v>1090</v>
      </c>
      <c r="B437" s="96" t="s">
        <v>176</v>
      </c>
      <c r="C437" s="129">
        <f>раб!D502</f>
        <v>19</v>
      </c>
      <c r="D437" s="130">
        <v>7</v>
      </c>
      <c r="E437" s="131">
        <f>C437-D437</f>
        <v>12</v>
      </c>
      <c r="F437" s="132">
        <v>146.79</v>
      </c>
      <c r="G437" s="114">
        <v>3</v>
      </c>
    </row>
    <row r="438" spans="1:7" ht="18.75" thickBot="1">
      <c r="A438" s="468" t="s">
        <v>358</v>
      </c>
      <c r="B438" s="469"/>
      <c r="C438" s="139">
        <f>SUM(C437:C437)</f>
        <v>19</v>
      </c>
      <c r="D438" s="139">
        <f>SUM(D437:D437)</f>
        <v>7</v>
      </c>
      <c r="E438" s="139"/>
      <c r="F438" s="140"/>
      <c r="G438" s="141"/>
    </row>
    <row r="439" spans="1:7" ht="18" customHeight="1">
      <c r="A439" s="462" t="s">
        <v>307</v>
      </c>
      <c r="B439" s="473" t="s">
        <v>359</v>
      </c>
      <c r="C439" s="462" t="s">
        <v>311</v>
      </c>
      <c r="D439" s="462" t="s">
        <v>361</v>
      </c>
      <c r="E439" s="109"/>
      <c r="F439" s="465" t="s">
        <v>314</v>
      </c>
      <c r="G439" s="462" t="s">
        <v>362</v>
      </c>
    </row>
    <row r="440" spans="1:7" ht="42" customHeight="1" thickBot="1">
      <c r="A440" s="463"/>
      <c r="B440" s="467"/>
      <c r="C440" s="463"/>
      <c r="D440" s="463"/>
      <c r="E440" s="110"/>
      <c r="F440" s="463"/>
      <c r="G440" s="463"/>
    </row>
    <row r="441" spans="1:7" ht="13.5" thickBot="1">
      <c r="A441" s="95" t="s">
        <v>1165</v>
      </c>
      <c r="B441" s="104" t="s">
        <v>982</v>
      </c>
      <c r="C441" s="181" t="e">
        <f>раб!#REF!</f>
        <v>#REF!</v>
      </c>
      <c r="D441" s="134">
        <v>1113.64</v>
      </c>
      <c r="E441" s="143"/>
      <c r="F441" s="136">
        <v>146.79</v>
      </c>
      <c r="G441" s="143">
        <v>0</v>
      </c>
    </row>
    <row r="442" spans="1:7" ht="18">
      <c r="A442" s="147" t="s">
        <v>383</v>
      </c>
      <c r="B442" s="148"/>
      <c r="C442" s="149" t="e">
        <f>C441</f>
        <v>#REF!</v>
      </c>
      <c r="D442" s="132"/>
      <c r="E442" s="132"/>
      <c r="F442" s="150"/>
      <c r="G442" s="151"/>
    </row>
    <row r="443" spans="1:7" ht="16.5" thickBot="1">
      <c r="A443" s="152" t="s">
        <v>385</v>
      </c>
      <c r="B443" s="153"/>
      <c r="C443" s="154">
        <v>0</v>
      </c>
      <c r="D443" s="155"/>
      <c r="E443" s="155"/>
      <c r="F443" s="156"/>
      <c r="G443" s="157"/>
    </row>
    <row r="444" spans="1:7" ht="18">
      <c r="A444" s="158" t="s">
        <v>386</v>
      </c>
      <c r="B444" s="159"/>
      <c r="C444" s="149">
        <f>SUM(C445:C446)</f>
        <v>160.391</v>
      </c>
      <c r="D444" s="132"/>
      <c r="E444" s="132"/>
      <c r="F444" s="150"/>
      <c r="G444" s="151"/>
    </row>
    <row r="445" spans="1:7" ht="15.75">
      <c r="A445" s="160" t="s">
        <v>387</v>
      </c>
      <c r="B445" s="161"/>
      <c r="C445" s="162">
        <v>0</v>
      </c>
      <c r="D445" s="134"/>
      <c r="E445" s="134"/>
      <c r="F445" s="114"/>
      <c r="G445" s="163"/>
    </row>
    <row r="446" spans="1:7" ht="16.5" thickBot="1">
      <c r="A446" s="164" t="s">
        <v>389</v>
      </c>
      <c r="B446" s="165"/>
      <c r="C446" s="166">
        <f>раб!D513</f>
        <v>160.391</v>
      </c>
      <c r="D446" s="143"/>
      <c r="E446" s="143"/>
      <c r="F446" s="136"/>
      <c r="G446" s="167"/>
    </row>
    <row r="447" spans="1:7" ht="30.75" customHeight="1" thickBot="1">
      <c r="A447" s="470" t="s">
        <v>505</v>
      </c>
      <c r="B447" s="471"/>
      <c r="C447" s="168" t="e">
        <f>C438+C442+C444</f>
        <v>#REF!</v>
      </c>
      <c r="D447" s="169"/>
      <c r="E447" s="169"/>
      <c r="F447" s="170"/>
      <c r="G447" s="170"/>
    </row>
    <row r="448" ht="13.5" thickBot="1"/>
    <row r="449" spans="1:6" ht="33" customHeight="1" thickBot="1">
      <c r="A449" s="115" t="s">
        <v>503</v>
      </c>
      <c r="B449" s="125" t="s">
        <v>1318</v>
      </c>
      <c r="C449" s="126"/>
      <c r="D449" s="126"/>
      <c r="E449" s="127"/>
      <c r="F449" s="128"/>
    </row>
    <row r="450" spans="1:6" ht="18">
      <c r="A450" s="158" t="s">
        <v>386</v>
      </c>
      <c r="B450" s="159"/>
      <c r="C450" s="149">
        <f>SUM(C451:C452)</f>
        <v>130.638</v>
      </c>
      <c r="D450" s="132"/>
      <c r="E450" s="150"/>
      <c r="F450" s="151"/>
    </row>
    <row r="451" spans="1:6" ht="15.75">
      <c r="A451" s="160" t="s">
        <v>387</v>
      </c>
      <c r="B451" s="161"/>
      <c r="C451" s="162">
        <v>0</v>
      </c>
      <c r="D451" s="134"/>
      <c r="E451" s="114"/>
      <c r="F451" s="163"/>
    </row>
    <row r="452" spans="1:6" ht="16.5" thickBot="1">
      <c r="A452" s="164" t="s">
        <v>389</v>
      </c>
      <c r="B452" s="165"/>
      <c r="C452" s="166">
        <f>раб!D495</f>
        <v>130.638</v>
      </c>
      <c r="D452" s="143"/>
      <c r="E452" s="136"/>
      <c r="F452" s="167"/>
    </row>
    <row r="453" spans="1:6" ht="30.75" customHeight="1" thickBot="1">
      <c r="A453" s="470" t="s">
        <v>1320</v>
      </c>
      <c r="B453" s="471"/>
      <c r="C453" s="168">
        <f>C450</f>
        <v>130.638</v>
      </c>
      <c r="D453" s="169"/>
      <c r="E453" s="170"/>
      <c r="F453" s="170"/>
    </row>
    <row r="454" spans="2:3" ht="18.75" thickBot="1">
      <c r="B454" s="182"/>
      <c r="C454" s="120"/>
    </row>
    <row r="455" spans="1:6" ht="33" customHeight="1" thickBot="1">
      <c r="A455" s="115" t="s">
        <v>1317</v>
      </c>
      <c r="B455" s="125" t="s">
        <v>994</v>
      </c>
      <c r="C455" s="126"/>
      <c r="D455" s="126"/>
      <c r="E455" s="127"/>
      <c r="F455" s="128"/>
    </row>
    <row r="456" spans="1:6" ht="18">
      <c r="A456" s="158" t="s">
        <v>386</v>
      </c>
      <c r="B456" s="159"/>
      <c r="C456" s="149">
        <f>SUM(C457:C458)</f>
        <v>95.574</v>
      </c>
      <c r="D456" s="132"/>
      <c r="E456" s="150"/>
      <c r="F456" s="151"/>
    </row>
    <row r="457" spans="1:6" ht="15.75">
      <c r="A457" s="160" t="s">
        <v>387</v>
      </c>
      <c r="B457" s="161"/>
      <c r="C457" s="162">
        <v>0</v>
      </c>
      <c r="D457" s="134"/>
      <c r="E457" s="114"/>
      <c r="F457" s="163"/>
    </row>
    <row r="458" spans="1:6" ht="16.5" thickBot="1">
      <c r="A458" s="164" t="s">
        <v>389</v>
      </c>
      <c r="B458" s="165"/>
      <c r="C458" s="166">
        <f>раб!D246</f>
        <v>95.574</v>
      </c>
      <c r="D458" s="143"/>
      <c r="E458" s="136"/>
      <c r="F458" s="167"/>
    </row>
    <row r="459" spans="1:6" ht="30.75" customHeight="1" thickBot="1">
      <c r="A459" s="470" t="s">
        <v>995</v>
      </c>
      <c r="B459" s="471"/>
      <c r="C459" s="168">
        <f>C456</f>
        <v>95.574</v>
      </c>
      <c r="D459" s="169"/>
      <c r="E459" s="170"/>
      <c r="F459" s="170"/>
    </row>
    <row r="460" spans="1:6" ht="30.75" customHeight="1" thickBot="1">
      <c r="A460" s="185"/>
      <c r="B460" s="186"/>
      <c r="C460" s="187"/>
      <c r="D460" s="188"/>
      <c r="E460" s="186"/>
      <c r="F460" s="186"/>
    </row>
    <row r="461" spans="1:7" ht="33" customHeight="1" thickBot="1">
      <c r="A461" s="115" t="s">
        <v>672</v>
      </c>
      <c r="B461" s="125" t="s">
        <v>285</v>
      </c>
      <c r="C461" s="126"/>
      <c r="D461" s="126"/>
      <c r="E461" s="126"/>
      <c r="F461" s="127"/>
      <c r="G461" s="128"/>
    </row>
    <row r="462" spans="1:7" ht="18" customHeight="1">
      <c r="A462" s="462" t="s">
        <v>307</v>
      </c>
      <c r="B462" s="473" t="s">
        <v>359</v>
      </c>
      <c r="C462" s="462" t="s">
        <v>311</v>
      </c>
      <c r="D462" s="462" t="s">
        <v>361</v>
      </c>
      <c r="E462" s="109"/>
      <c r="F462" s="465" t="s">
        <v>314</v>
      </c>
      <c r="G462" s="462" t="s">
        <v>362</v>
      </c>
    </row>
    <row r="463" spans="1:7" ht="42" customHeight="1" thickBot="1">
      <c r="A463" s="463"/>
      <c r="B463" s="467"/>
      <c r="C463" s="463"/>
      <c r="D463" s="463"/>
      <c r="E463" s="110"/>
      <c r="F463" s="463"/>
      <c r="G463" s="463"/>
    </row>
    <row r="464" spans="1:7" ht="12.75">
      <c r="A464" s="95" t="s">
        <v>673</v>
      </c>
      <c r="B464" s="189" t="s">
        <v>282</v>
      </c>
      <c r="C464" s="181">
        <f>раб!D193</f>
        <v>0</v>
      </c>
      <c r="D464" s="134">
        <v>915.26</v>
      </c>
      <c r="E464" s="143"/>
      <c r="F464" s="136"/>
      <c r="G464" s="143"/>
    </row>
    <row r="465" spans="1:7" ht="15.75" thickBot="1">
      <c r="A465" s="164" t="s">
        <v>389</v>
      </c>
      <c r="B465" s="190"/>
      <c r="C465" s="191">
        <f>раб!D200</f>
        <v>74.87</v>
      </c>
      <c r="D465" s="144"/>
      <c r="E465" s="192"/>
      <c r="F465" s="176"/>
      <c r="G465" s="193"/>
    </row>
    <row r="466" spans="1:7" ht="18.75" thickBot="1">
      <c r="A466" s="158" t="s">
        <v>386</v>
      </c>
      <c r="B466" s="159"/>
      <c r="C466" s="149">
        <f>SUM(C464:C465)</f>
        <v>74.87</v>
      </c>
      <c r="D466" s="132"/>
      <c r="E466" s="132"/>
      <c r="F466" s="150"/>
      <c r="G466" s="151"/>
    </row>
    <row r="467" spans="1:7" ht="30.75" customHeight="1" thickBot="1">
      <c r="A467" s="470" t="s">
        <v>283</v>
      </c>
      <c r="B467" s="471"/>
      <c r="C467" s="168">
        <f>C466</f>
        <v>74.87</v>
      </c>
      <c r="D467" s="169"/>
      <c r="E467" s="169"/>
      <c r="F467" s="170"/>
      <c r="G467" s="170"/>
    </row>
    <row r="471" spans="1:2" ht="12.75">
      <c r="A471" s="457" t="s">
        <v>1315</v>
      </c>
      <c r="B471" s="458"/>
    </row>
    <row r="472" spans="1:5" ht="21.75" customHeight="1">
      <c r="A472" s="458"/>
      <c r="B472" s="458"/>
      <c r="E472" s="183" t="s">
        <v>1316</v>
      </c>
    </row>
  </sheetData>
  <sheetProtection/>
  <mergeCells count="160">
    <mergeCell ref="A467:B467"/>
    <mergeCell ref="A462:A463"/>
    <mergeCell ref="B462:B463"/>
    <mergeCell ref="A435:A436"/>
    <mergeCell ref="F462:F463"/>
    <mergeCell ref="B435:B436"/>
    <mergeCell ref="D435:D436"/>
    <mergeCell ref="F435:F436"/>
    <mergeCell ref="A459:B459"/>
    <mergeCell ref="A438:B438"/>
    <mergeCell ref="A439:A440"/>
    <mergeCell ref="G462:G463"/>
    <mergeCell ref="A447:B447"/>
    <mergeCell ref="B439:B440"/>
    <mergeCell ref="D439:D440"/>
    <mergeCell ref="F439:F440"/>
    <mergeCell ref="A453:B453"/>
    <mergeCell ref="C439:C440"/>
    <mergeCell ref="G439:G440"/>
    <mergeCell ref="C462:C463"/>
    <mergeCell ref="D462:D463"/>
    <mergeCell ref="G435:G436"/>
    <mergeCell ref="F385:F386"/>
    <mergeCell ref="G385:G386"/>
    <mergeCell ref="A384:B384"/>
    <mergeCell ref="A385:A386"/>
    <mergeCell ref="B385:B386"/>
    <mergeCell ref="C385:C386"/>
    <mergeCell ref="D385:D386"/>
    <mergeCell ref="A432:B432"/>
    <mergeCell ref="C435:C436"/>
    <mergeCell ref="G347:G348"/>
    <mergeCell ref="A357:B357"/>
    <mergeCell ref="A358:G358"/>
    <mergeCell ref="A360:A361"/>
    <mergeCell ref="B360:B361"/>
    <mergeCell ref="C360:C361"/>
    <mergeCell ref="D360:D361"/>
    <mergeCell ref="F360:F361"/>
    <mergeCell ref="G360:G361"/>
    <mergeCell ref="F347:F348"/>
    <mergeCell ref="D347:D348"/>
    <mergeCell ref="G290:G291"/>
    <mergeCell ref="A340:B340"/>
    <mergeCell ref="A341:G341"/>
    <mergeCell ref="A343:A344"/>
    <mergeCell ref="B343:B344"/>
    <mergeCell ref="D290:D291"/>
    <mergeCell ref="F290:F291"/>
    <mergeCell ref="G343:G344"/>
    <mergeCell ref="A346:B346"/>
    <mergeCell ref="A347:A348"/>
    <mergeCell ref="B347:B348"/>
    <mergeCell ref="C347:C348"/>
    <mergeCell ref="A263:A264"/>
    <mergeCell ref="B263:B264"/>
    <mergeCell ref="C263:C264"/>
    <mergeCell ref="A289:B289"/>
    <mergeCell ref="A290:A291"/>
    <mergeCell ref="B290:B291"/>
    <mergeCell ref="C290:C291"/>
    <mergeCell ref="C343:C344"/>
    <mergeCell ref="F263:F264"/>
    <mergeCell ref="F343:F344"/>
    <mergeCell ref="D263:D264"/>
    <mergeCell ref="D343:D344"/>
    <mergeCell ref="G263:G264"/>
    <mergeCell ref="A223:A224"/>
    <mergeCell ref="B223:B224"/>
    <mergeCell ref="C223:C224"/>
    <mergeCell ref="D223:D224"/>
    <mergeCell ref="A260:B260"/>
    <mergeCell ref="A261:G261"/>
    <mergeCell ref="F223:F224"/>
    <mergeCell ref="G223:G224"/>
    <mergeCell ref="A222:B222"/>
    <mergeCell ref="A199:A200"/>
    <mergeCell ref="B199:B200"/>
    <mergeCell ref="A182:B182"/>
    <mergeCell ref="A197:G197"/>
    <mergeCell ref="C199:C200"/>
    <mergeCell ref="D199:D200"/>
    <mergeCell ref="F199:F200"/>
    <mergeCell ref="G199:G200"/>
    <mergeCell ref="F167:F168"/>
    <mergeCell ref="G167:G168"/>
    <mergeCell ref="G183:G184"/>
    <mergeCell ref="A196:B196"/>
    <mergeCell ref="A183:A184"/>
    <mergeCell ref="B183:B184"/>
    <mergeCell ref="C183:C184"/>
    <mergeCell ref="D183:D184"/>
    <mergeCell ref="F183:F184"/>
    <mergeCell ref="C167:C168"/>
    <mergeCell ref="D167:D168"/>
    <mergeCell ref="A153:A154"/>
    <mergeCell ref="B153:B154"/>
    <mergeCell ref="C153:C154"/>
    <mergeCell ref="A159:B159"/>
    <mergeCell ref="A164:B164"/>
    <mergeCell ref="A167:A168"/>
    <mergeCell ref="B167:B168"/>
    <mergeCell ref="G153:G154"/>
    <mergeCell ref="D153:D154"/>
    <mergeCell ref="F153:F154"/>
    <mergeCell ref="A145:B145"/>
    <mergeCell ref="A146:G146"/>
    <mergeCell ref="A148:A149"/>
    <mergeCell ref="B148:B149"/>
    <mergeCell ref="C148:C149"/>
    <mergeCell ref="D148:D149"/>
    <mergeCell ref="F148:F149"/>
    <mergeCell ref="G148:G149"/>
    <mergeCell ref="A152:B152"/>
    <mergeCell ref="F127:F128"/>
    <mergeCell ref="G127:G128"/>
    <mergeCell ref="A134:A135"/>
    <mergeCell ref="B134:B135"/>
    <mergeCell ref="C134:C135"/>
    <mergeCell ref="D134:D135"/>
    <mergeCell ref="F134:F135"/>
    <mergeCell ref="G134:G135"/>
    <mergeCell ref="A127:A128"/>
    <mergeCell ref="B127:B128"/>
    <mergeCell ref="B108:B109"/>
    <mergeCell ref="D127:D128"/>
    <mergeCell ref="D115:D116"/>
    <mergeCell ref="C127:C128"/>
    <mergeCell ref="C108:C109"/>
    <mergeCell ref="D108:D109"/>
    <mergeCell ref="F108:F109"/>
    <mergeCell ref="G108:G109"/>
    <mergeCell ref="G115:G116"/>
    <mergeCell ref="A124:B124"/>
    <mergeCell ref="A114:B114"/>
    <mergeCell ref="A115:A116"/>
    <mergeCell ref="B115:B116"/>
    <mergeCell ref="C115:C116"/>
    <mergeCell ref="F115:F116"/>
    <mergeCell ref="A108:A109"/>
    <mergeCell ref="G22:G23"/>
    <mergeCell ref="A57:B57"/>
    <mergeCell ref="A105:B105"/>
    <mergeCell ref="A106:G106"/>
    <mergeCell ref="A58:A59"/>
    <mergeCell ref="B58:B59"/>
    <mergeCell ref="C58:C59"/>
    <mergeCell ref="D58:D59"/>
    <mergeCell ref="F58:F59"/>
    <mergeCell ref="G58:G59"/>
    <mergeCell ref="A471:B472"/>
    <mergeCell ref="A6:G6"/>
    <mergeCell ref="A7:G7"/>
    <mergeCell ref="A8:G8"/>
    <mergeCell ref="A22:A23"/>
    <mergeCell ref="B22:B23"/>
    <mergeCell ref="C22:C23"/>
    <mergeCell ref="D22:D23"/>
    <mergeCell ref="E22:E23"/>
    <mergeCell ref="F22:F2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R173"/>
  <sheetViews>
    <sheetView zoomScale="75" zoomScaleNormal="75" zoomScalePageLayoutView="0" workbookViewId="0" topLeftCell="A13">
      <selection activeCell="A1" sqref="A1"/>
    </sheetView>
  </sheetViews>
  <sheetFormatPr defaultColWidth="9.00390625" defaultRowHeight="12.75"/>
  <cols>
    <col min="1" max="1" width="25.125" style="0" customWidth="1"/>
    <col min="3" max="3" width="18.25390625" style="0" customWidth="1"/>
    <col min="4" max="4" width="16.625" style="0" customWidth="1"/>
    <col min="5" max="5" width="10.25390625" style="0" customWidth="1"/>
    <col min="6" max="6" width="21.25390625" style="0" bestFit="1" customWidth="1"/>
    <col min="7" max="7" width="10.625" style="0" customWidth="1"/>
    <col min="8" max="8" width="15.875" style="0" customWidth="1"/>
    <col min="9" max="9" width="10.75390625" style="0" customWidth="1"/>
    <col min="15" max="15" width="23.625" style="0" customWidth="1"/>
    <col min="16" max="16" width="19.75390625" style="0" customWidth="1"/>
    <col min="17" max="17" width="14.625" style="0" customWidth="1"/>
    <col min="18" max="18" width="10.25390625" style="0" customWidth="1"/>
  </cols>
  <sheetData>
    <row r="2" ht="18">
      <c r="E2" s="3" t="s">
        <v>545</v>
      </c>
    </row>
    <row r="3" spans="1:10" ht="12.75" customHeight="1">
      <c r="A3" s="486" t="s">
        <v>221</v>
      </c>
      <c r="B3" s="487"/>
      <c r="C3" s="487"/>
      <c r="D3" s="487"/>
      <c r="E3" s="487"/>
      <c r="F3" s="487"/>
      <c r="G3" s="487"/>
      <c r="H3" s="487"/>
      <c r="I3" s="487"/>
      <c r="J3" s="22"/>
    </row>
    <row r="4" spans="1:10" ht="12.75">
      <c r="A4" s="487"/>
      <c r="B4" s="487"/>
      <c r="C4" s="487"/>
      <c r="D4" s="487"/>
      <c r="E4" s="487"/>
      <c r="F4" s="487"/>
      <c r="G4" s="487"/>
      <c r="H4" s="487"/>
      <c r="I4" s="487"/>
      <c r="J4" s="22"/>
    </row>
    <row r="5" spans="1:10" ht="12.75">
      <c r="A5" s="487"/>
      <c r="B5" s="487"/>
      <c r="C5" s="487"/>
      <c r="D5" s="487"/>
      <c r="E5" s="487"/>
      <c r="F5" s="487"/>
      <c r="G5" s="487"/>
      <c r="H5" s="487"/>
      <c r="I5" s="487"/>
      <c r="J5" s="22"/>
    </row>
    <row r="6" spans="1:10" ht="12.75">
      <c r="A6" s="22"/>
      <c r="B6" s="22"/>
      <c r="C6" s="22"/>
      <c r="D6" s="22"/>
      <c r="E6" s="22"/>
      <c r="F6" s="22"/>
      <c r="G6" s="22"/>
      <c r="H6" s="22"/>
      <c r="I6" s="22"/>
      <c r="J6" s="22"/>
    </row>
    <row r="7" spans="1:8" s="8" customFormat="1" ht="15">
      <c r="A7" s="10"/>
      <c r="B7" s="10"/>
      <c r="C7" s="10"/>
      <c r="D7" s="10"/>
      <c r="E7" s="10"/>
      <c r="F7" s="10"/>
      <c r="G7" s="10"/>
      <c r="H7" s="10"/>
    </row>
    <row r="8" spans="1:8" ht="18">
      <c r="A8" s="4"/>
      <c r="B8" s="4"/>
      <c r="C8" s="4"/>
      <c r="D8" s="4"/>
      <c r="E8" s="4"/>
      <c r="F8" s="4"/>
      <c r="G8" s="30" t="s">
        <v>210</v>
      </c>
      <c r="H8" s="30"/>
    </row>
    <row r="9" spans="1:8" ht="15">
      <c r="A9" s="4"/>
      <c r="B9" s="4"/>
      <c r="C9" s="4"/>
      <c r="D9" s="4"/>
      <c r="E9" s="4"/>
      <c r="F9" s="4"/>
      <c r="G9" s="4"/>
      <c r="H9" s="4"/>
    </row>
    <row r="10" spans="1:10" ht="18">
      <c r="A10" s="2" t="s">
        <v>223</v>
      </c>
      <c r="B10" s="2"/>
      <c r="C10" s="2"/>
      <c r="D10" s="2"/>
      <c r="E10" s="2"/>
      <c r="F10" s="2"/>
      <c r="G10" s="2"/>
      <c r="H10" s="4"/>
      <c r="I10" s="4"/>
      <c r="J10" s="4"/>
    </row>
    <row r="11" spans="1:10" ht="18">
      <c r="A11" s="2"/>
      <c r="B11" s="2"/>
      <c r="C11" s="2"/>
      <c r="D11" s="2"/>
      <c r="E11" s="2"/>
      <c r="F11" s="2"/>
      <c r="G11" s="2"/>
      <c r="H11" s="4"/>
      <c r="I11" s="4"/>
      <c r="J11" s="4"/>
    </row>
    <row r="12" spans="1:10" ht="18">
      <c r="A12" s="2" t="s">
        <v>225</v>
      </c>
      <c r="B12" s="2"/>
      <c r="C12" s="2"/>
      <c r="D12" s="2"/>
      <c r="E12" s="2"/>
      <c r="F12" s="2"/>
      <c r="G12" s="2"/>
      <c r="H12" s="2"/>
      <c r="I12" s="17"/>
      <c r="J12" s="4"/>
    </row>
    <row r="13" spans="1:10" ht="15">
      <c r="A13" s="4"/>
      <c r="B13" s="4"/>
      <c r="C13" s="4"/>
      <c r="D13" s="4"/>
      <c r="E13" s="4"/>
      <c r="F13" s="4"/>
      <c r="G13" s="4"/>
      <c r="H13" s="4"/>
      <c r="I13" s="4"/>
      <c r="J13" s="4"/>
    </row>
    <row r="14" spans="1:10" ht="18">
      <c r="A14" s="2" t="s">
        <v>0</v>
      </c>
      <c r="B14" s="2"/>
      <c r="C14" s="2"/>
      <c r="D14" s="2"/>
      <c r="E14" s="2"/>
      <c r="F14" s="2"/>
      <c r="G14" s="2"/>
      <c r="H14" s="2"/>
      <c r="I14" s="4"/>
      <c r="J14" s="4"/>
    </row>
    <row r="15" spans="1:10" ht="18">
      <c r="A15" s="2"/>
      <c r="B15" s="2"/>
      <c r="C15" s="2"/>
      <c r="D15" s="2"/>
      <c r="E15" s="2"/>
      <c r="F15" s="2"/>
      <c r="G15" s="2"/>
      <c r="H15" s="2"/>
      <c r="I15" s="4"/>
      <c r="J15" s="4"/>
    </row>
    <row r="16" spans="1:10" ht="18">
      <c r="A16" s="2" t="s">
        <v>259</v>
      </c>
      <c r="B16" s="2"/>
      <c r="C16" s="2"/>
      <c r="D16" s="2"/>
      <c r="E16" s="2"/>
      <c r="F16" s="2"/>
      <c r="G16" s="2"/>
      <c r="H16" s="2"/>
      <c r="I16" s="4"/>
      <c r="J16" s="4"/>
    </row>
    <row r="17" spans="1:10" ht="18">
      <c r="A17" s="2"/>
      <c r="B17" s="2"/>
      <c r="C17" s="2"/>
      <c r="D17" s="2"/>
      <c r="E17" s="2"/>
      <c r="F17" s="2"/>
      <c r="G17" s="2"/>
      <c r="H17" s="2"/>
      <c r="I17" s="4"/>
      <c r="J17" s="4"/>
    </row>
    <row r="18" spans="1:10" ht="18">
      <c r="A18" s="2" t="s">
        <v>260</v>
      </c>
      <c r="B18" s="2"/>
      <c r="C18" s="2"/>
      <c r="D18" s="2"/>
      <c r="E18" s="2"/>
      <c r="F18" s="2"/>
      <c r="G18" s="2"/>
      <c r="H18" s="2"/>
      <c r="I18" s="4"/>
      <c r="J18" s="4"/>
    </row>
    <row r="19" spans="1:10" ht="18">
      <c r="A19" s="2"/>
      <c r="B19" s="2"/>
      <c r="C19" s="2"/>
      <c r="D19" s="2"/>
      <c r="E19" s="2"/>
      <c r="F19" s="2"/>
      <c r="G19" s="2"/>
      <c r="H19" s="2"/>
      <c r="I19" s="4"/>
      <c r="J19" s="4"/>
    </row>
    <row r="20" spans="1:10" ht="18">
      <c r="A20" s="2" t="s">
        <v>230</v>
      </c>
      <c r="B20" s="2"/>
      <c r="C20" s="2"/>
      <c r="D20" s="2"/>
      <c r="E20" s="2"/>
      <c r="F20" s="2"/>
      <c r="G20" s="2"/>
      <c r="H20" s="2"/>
      <c r="I20" s="4"/>
      <c r="J20" s="4"/>
    </row>
    <row r="21" spans="1:10" ht="18">
      <c r="A21" s="2"/>
      <c r="B21" s="2"/>
      <c r="C21" s="2"/>
      <c r="D21" s="2"/>
      <c r="E21" s="2"/>
      <c r="F21" s="2"/>
      <c r="G21" s="2"/>
      <c r="H21" s="2"/>
      <c r="I21" s="4"/>
      <c r="J21" s="4"/>
    </row>
    <row r="22" spans="1:8" s="8" customFormat="1" ht="18">
      <c r="A22" s="2" t="s">
        <v>231</v>
      </c>
      <c r="B22" s="26"/>
      <c r="C22" s="26"/>
      <c r="D22" s="26"/>
      <c r="E22" s="26"/>
      <c r="F22" s="26"/>
      <c r="G22" s="26"/>
      <c r="H22" s="26"/>
    </row>
    <row r="23" spans="1:8" s="8" customFormat="1" ht="18">
      <c r="A23" s="2"/>
      <c r="B23" s="26"/>
      <c r="C23" s="26"/>
      <c r="D23" s="26"/>
      <c r="E23" s="26"/>
      <c r="F23" s="26"/>
      <c r="G23" s="26"/>
      <c r="H23" s="26"/>
    </row>
    <row r="24" spans="1:9" s="8" customFormat="1" ht="18">
      <c r="A24" s="488" t="s">
        <v>1301</v>
      </c>
      <c r="B24" s="488"/>
      <c r="C24" s="488"/>
      <c r="D24" s="488"/>
      <c r="E24" s="488"/>
      <c r="F24" s="488"/>
      <c r="G24" s="488"/>
      <c r="H24" s="488"/>
      <c r="I24" s="488"/>
    </row>
    <row r="25" spans="1:6" s="8" customFormat="1" ht="18">
      <c r="A25" s="37"/>
      <c r="B25" s="37"/>
      <c r="C25" s="37"/>
      <c r="D25" s="37"/>
      <c r="E25" s="37"/>
      <c r="F25" s="37"/>
    </row>
    <row r="26" spans="1:8" s="8" customFormat="1" ht="18">
      <c r="A26" s="26" t="s">
        <v>174</v>
      </c>
      <c r="B26" s="26"/>
      <c r="C26" s="26"/>
      <c r="D26" s="26"/>
      <c r="E26" s="26"/>
      <c r="F26" s="26"/>
      <c r="G26" s="26"/>
      <c r="H26" s="26"/>
    </row>
    <row r="27" spans="1:8" s="8" customFormat="1" ht="18">
      <c r="A27" s="2"/>
      <c r="B27" s="26"/>
      <c r="C27" s="26"/>
      <c r="D27" s="26"/>
      <c r="E27" s="26"/>
      <c r="F27" s="26"/>
      <c r="G27" s="26"/>
      <c r="H27" s="26"/>
    </row>
    <row r="28" spans="1:8" ht="18">
      <c r="A28" s="26" t="s">
        <v>211</v>
      </c>
      <c r="B28" s="2"/>
      <c r="C28" s="2"/>
      <c r="D28" s="2"/>
      <c r="E28" s="2"/>
      <c r="F28" s="2"/>
      <c r="G28" s="2"/>
      <c r="H28" s="2"/>
    </row>
    <row r="29" spans="1:8" ht="18">
      <c r="A29" s="26"/>
      <c r="B29" s="2"/>
      <c r="C29" s="2"/>
      <c r="D29" s="2"/>
      <c r="E29" s="2"/>
      <c r="F29" s="2"/>
      <c r="G29" s="2"/>
      <c r="H29" s="2"/>
    </row>
    <row r="30" spans="1:8" ht="18">
      <c r="A30" s="2" t="s">
        <v>234</v>
      </c>
      <c r="B30" s="2"/>
      <c r="C30" s="2"/>
      <c r="D30" s="2"/>
      <c r="E30" s="2"/>
      <c r="F30" s="2"/>
      <c r="G30" s="2"/>
      <c r="H30" s="2"/>
    </row>
    <row r="31" spans="1:8" ht="18">
      <c r="A31" s="2"/>
      <c r="B31" s="2"/>
      <c r="C31" s="2"/>
      <c r="D31" s="2"/>
      <c r="E31" s="2"/>
      <c r="F31" s="2"/>
      <c r="G31" s="2"/>
      <c r="H31" s="2"/>
    </row>
    <row r="32" spans="1:8" ht="18">
      <c r="A32" s="2" t="s">
        <v>235</v>
      </c>
      <c r="B32" s="2"/>
      <c r="C32" s="2"/>
      <c r="D32" s="2"/>
      <c r="E32" s="2"/>
      <c r="F32" s="2"/>
      <c r="G32" s="2"/>
      <c r="H32" s="2"/>
    </row>
    <row r="33" spans="1:8" ht="18">
      <c r="A33" s="2"/>
      <c r="B33" s="2"/>
      <c r="C33" s="2"/>
      <c r="D33" s="2"/>
      <c r="E33" s="2"/>
      <c r="F33" s="2"/>
      <c r="G33" s="2"/>
      <c r="H33" s="2"/>
    </row>
    <row r="34" spans="1:8" ht="18">
      <c r="A34" s="2" t="s">
        <v>1313</v>
      </c>
      <c r="B34" s="2"/>
      <c r="C34" s="2"/>
      <c r="D34" s="2"/>
      <c r="E34" s="2"/>
      <c r="F34" s="2"/>
      <c r="G34" s="2"/>
      <c r="H34" s="2"/>
    </row>
    <row r="35" spans="1:8" ht="18">
      <c r="A35" s="2"/>
      <c r="B35" s="2"/>
      <c r="C35" s="2"/>
      <c r="D35" s="2"/>
      <c r="E35" s="2"/>
      <c r="F35" s="2"/>
      <c r="G35" s="2"/>
      <c r="H35" s="2"/>
    </row>
    <row r="36" spans="1:14" ht="18">
      <c r="A36" s="2" t="s">
        <v>236</v>
      </c>
      <c r="B36" s="2"/>
      <c r="C36" s="2"/>
      <c r="D36" s="2"/>
      <c r="E36" s="2"/>
      <c r="F36" s="2"/>
      <c r="G36" s="2"/>
      <c r="H36" s="2"/>
      <c r="N36" s="4"/>
    </row>
    <row r="37" spans="1:8" ht="18">
      <c r="A37" s="2"/>
      <c r="B37" s="2"/>
      <c r="C37" s="2"/>
      <c r="D37" s="2"/>
      <c r="E37" s="2"/>
      <c r="F37" s="2"/>
      <c r="G37" s="2"/>
      <c r="H37" s="2"/>
    </row>
    <row r="38" spans="1:8" ht="18">
      <c r="A38" s="482" t="s">
        <v>788</v>
      </c>
      <c r="B38" s="482"/>
      <c r="C38" s="482"/>
      <c r="D38" s="482"/>
      <c r="E38" s="482"/>
      <c r="F38" s="482"/>
      <c r="G38" s="482"/>
      <c r="H38" s="482"/>
    </row>
    <row r="39" spans="1:8" ht="18">
      <c r="A39" s="2"/>
      <c r="B39" s="2"/>
      <c r="C39" s="2"/>
      <c r="D39" s="2"/>
      <c r="E39" s="2"/>
      <c r="F39" s="2"/>
      <c r="G39" s="2"/>
      <c r="H39" s="2"/>
    </row>
    <row r="40" spans="1:17" ht="18">
      <c r="A40" s="2" t="s">
        <v>258</v>
      </c>
      <c r="B40" s="2"/>
      <c r="C40" s="2"/>
      <c r="D40" s="2"/>
      <c r="E40" s="2"/>
      <c r="F40" s="2"/>
      <c r="G40" s="2"/>
      <c r="H40" s="2"/>
      <c r="P40" s="4"/>
      <c r="Q40" s="4"/>
    </row>
    <row r="41" spans="1:18" ht="15">
      <c r="A41" s="4"/>
      <c r="B41" s="4"/>
      <c r="C41" s="4"/>
      <c r="D41" s="4"/>
      <c r="E41" s="4"/>
      <c r="F41" s="4"/>
      <c r="G41" s="4"/>
      <c r="H41" s="4"/>
      <c r="L41" s="4"/>
      <c r="M41" s="4"/>
      <c r="N41" s="4"/>
      <c r="O41" s="4"/>
      <c r="P41" s="4"/>
      <c r="Q41" s="4"/>
      <c r="R41" s="4"/>
    </row>
    <row r="42" spans="1:18" s="8" customFormat="1" ht="18">
      <c r="A42" s="10"/>
      <c r="B42" s="26" t="s">
        <v>546</v>
      </c>
      <c r="C42" s="26"/>
      <c r="D42" s="26"/>
      <c r="E42" s="26"/>
      <c r="F42" s="27">
        <f>SUM(F43:F56)-F44</f>
        <v>114398.08099999999</v>
      </c>
      <c r="G42" s="26"/>
      <c r="H42" s="26" t="s">
        <v>570</v>
      </c>
      <c r="I42" s="10"/>
      <c r="L42" s="90"/>
      <c r="M42" s="90"/>
      <c r="N42" s="90"/>
      <c r="O42" s="26"/>
      <c r="P42" s="27"/>
      <c r="Q42" s="26"/>
      <c r="R42" s="26"/>
    </row>
    <row r="43" spans="1:18" s="8" customFormat="1" ht="18">
      <c r="A43" s="10"/>
      <c r="B43" s="484" t="s">
        <v>588</v>
      </c>
      <c r="C43" s="432"/>
      <c r="D43" s="432"/>
      <c r="E43" s="26"/>
      <c r="F43" s="28">
        <v>58018.081</v>
      </c>
      <c r="G43" s="26"/>
      <c r="H43" s="26" t="s">
        <v>570</v>
      </c>
      <c r="I43" s="10"/>
      <c r="L43" s="92"/>
      <c r="M43" s="39"/>
      <c r="N43" s="39"/>
      <c r="O43" s="26"/>
      <c r="P43" s="28"/>
      <c r="Q43" s="26"/>
      <c r="R43" s="26"/>
    </row>
    <row r="44" spans="1:18" s="8" customFormat="1" ht="18">
      <c r="A44" s="10"/>
      <c r="B44" s="485" t="s">
        <v>587</v>
      </c>
      <c r="C44" s="483"/>
      <c r="D44" s="483"/>
      <c r="E44" s="26"/>
      <c r="F44" s="28">
        <v>155.081</v>
      </c>
      <c r="G44" s="26"/>
      <c r="H44" s="26" t="s">
        <v>570</v>
      </c>
      <c r="I44" s="10"/>
      <c r="L44" s="93"/>
      <c r="M44" s="91"/>
      <c r="N44" s="91"/>
      <c r="O44" s="26"/>
      <c r="P44" s="28"/>
      <c r="Q44" s="26"/>
      <c r="R44" s="26"/>
    </row>
    <row r="45" spans="1:18" s="8" customFormat="1" ht="18">
      <c r="A45" s="10"/>
      <c r="B45" s="484" t="s">
        <v>589</v>
      </c>
      <c r="C45" s="432"/>
      <c r="D45" s="432"/>
      <c r="E45" s="26"/>
      <c r="F45" s="29">
        <v>44283</v>
      </c>
      <c r="G45" s="26"/>
      <c r="H45" s="26" t="s">
        <v>570</v>
      </c>
      <c r="I45" s="10"/>
      <c r="L45" s="92"/>
      <c r="M45" s="39"/>
      <c r="N45" s="39"/>
      <c r="O45" s="26"/>
      <c r="P45" s="29"/>
      <c r="Q45" s="26"/>
      <c r="R45" s="26"/>
    </row>
    <row r="46" spans="1:18" s="8" customFormat="1" ht="18">
      <c r="A46" s="10"/>
      <c r="B46" s="484" t="s">
        <v>590</v>
      </c>
      <c r="C46" s="432"/>
      <c r="D46" s="432"/>
      <c r="E46" s="26"/>
      <c r="F46" s="29">
        <v>10089</v>
      </c>
      <c r="G46" s="26"/>
      <c r="H46" s="26" t="s">
        <v>570</v>
      </c>
      <c r="I46" s="10"/>
      <c r="L46" s="92"/>
      <c r="M46" s="39"/>
      <c r="N46" s="39"/>
      <c r="O46" s="26"/>
      <c r="P46" s="29"/>
      <c r="Q46" s="26"/>
      <c r="R46" s="26"/>
    </row>
    <row r="47" spans="1:18" s="8" customFormat="1" ht="18">
      <c r="A47" s="10"/>
      <c r="B47" s="484" t="s">
        <v>591</v>
      </c>
      <c r="C47" s="432"/>
      <c r="D47" s="432"/>
      <c r="E47" s="26"/>
      <c r="F47" s="29">
        <v>1157</v>
      </c>
      <c r="G47" s="26"/>
      <c r="H47" s="26" t="s">
        <v>570</v>
      </c>
      <c r="I47" s="10"/>
      <c r="L47" s="92"/>
      <c r="M47" s="39"/>
      <c r="N47" s="39"/>
      <c r="O47" s="26"/>
      <c r="P47" s="29"/>
      <c r="Q47" s="26"/>
      <c r="R47" s="26"/>
    </row>
    <row r="48" spans="1:18" s="8" customFormat="1" ht="18">
      <c r="A48" s="10"/>
      <c r="B48" s="484" t="s">
        <v>592</v>
      </c>
      <c r="C48" s="432"/>
      <c r="D48" s="432"/>
      <c r="E48" s="26"/>
      <c r="F48" s="29">
        <v>170</v>
      </c>
      <c r="G48" s="26"/>
      <c r="H48" s="26" t="s">
        <v>570</v>
      </c>
      <c r="I48" s="10"/>
      <c r="L48" s="92"/>
      <c r="M48" s="39"/>
      <c r="N48" s="39"/>
      <c r="O48" s="26"/>
      <c r="P48" s="29"/>
      <c r="Q48" s="26"/>
      <c r="R48" s="26"/>
    </row>
    <row r="49" spans="1:18" s="8" customFormat="1" ht="18">
      <c r="A49" s="10"/>
      <c r="B49" s="484" t="s">
        <v>593</v>
      </c>
      <c r="C49" s="432"/>
      <c r="D49" s="432"/>
      <c r="E49" s="26"/>
      <c r="F49" s="29">
        <v>117</v>
      </c>
      <c r="G49" s="26"/>
      <c r="H49" s="26" t="s">
        <v>570</v>
      </c>
      <c r="I49" s="10"/>
      <c r="L49" s="92"/>
      <c r="M49" s="39"/>
      <c r="N49" s="39"/>
      <c r="O49" s="26"/>
      <c r="P49" s="29"/>
      <c r="Q49" s="26"/>
      <c r="R49" s="26"/>
    </row>
    <row r="50" spans="1:18" s="8" customFormat="1" ht="18">
      <c r="A50" s="10"/>
      <c r="B50" s="484" t="s">
        <v>600</v>
      </c>
      <c r="C50" s="432"/>
      <c r="D50" s="432"/>
      <c r="E50" s="26"/>
      <c r="F50" s="29">
        <v>303</v>
      </c>
      <c r="G50" s="26"/>
      <c r="H50" s="26" t="s">
        <v>570</v>
      </c>
      <c r="I50" s="10"/>
      <c r="L50" s="92"/>
      <c r="M50" s="39"/>
      <c r="N50" s="39"/>
      <c r="O50" s="26"/>
      <c r="P50" s="29"/>
      <c r="Q50" s="26"/>
      <c r="R50" s="26"/>
    </row>
    <row r="51" spans="1:18" s="8" customFormat="1" ht="18">
      <c r="A51" s="10"/>
      <c r="B51" s="484" t="s">
        <v>601</v>
      </c>
      <c r="C51" s="432"/>
      <c r="D51" s="432"/>
      <c r="E51" s="26"/>
      <c r="F51" s="29">
        <v>129</v>
      </c>
      <c r="G51" s="26"/>
      <c r="H51" s="26" t="s">
        <v>570</v>
      </c>
      <c r="I51" s="10"/>
      <c r="L51" s="92"/>
      <c r="M51" s="39"/>
      <c r="N51" s="39"/>
      <c r="O51" s="26"/>
      <c r="P51" s="29"/>
      <c r="Q51" s="26"/>
      <c r="R51" s="26"/>
    </row>
    <row r="52" spans="1:18" s="8" customFormat="1" ht="18">
      <c r="A52" s="10"/>
      <c r="B52" s="26" t="s">
        <v>615</v>
      </c>
      <c r="C52" s="26"/>
      <c r="D52" s="26"/>
      <c r="E52" s="26"/>
      <c r="F52" s="29">
        <v>32</v>
      </c>
      <c r="G52" s="29"/>
      <c r="H52" s="26" t="s">
        <v>570</v>
      </c>
      <c r="I52" s="10"/>
      <c r="L52" s="90"/>
      <c r="M52" s="90"/>
      <c r="N52" s="90"/>
      <c r="O52" s="26"/>
      <c r="P52" s="29"/>
      <c r="Q52" s="29"/>
      <c r="R52" s="26"/>
    </row>
    <row r="53" spans="1:18" s="8" customFormat="1" ht="18">
      <c r="A53" s="10"/>
      <c r="B53" s="26" t="s">
        <v>182</v>
      </c>
      <c r="C53" s="26"/>
      <c r="D53" s="26"/>
      <c r="E53" s="26"/>
      <c r="F53" s="29">
        <v>26</v>
      </c>
      <c r="G53" s="26"/>
      <c r="H53" s="26" t="s">
        <v>570</v>
      </c>
      <c r="L53" s="90"/>
      <c r="M53" s="90"/>
      <c r="N53" s="90"/>
      <c r="O53" s="26"/>
      <c r="P53" s="29"/>
      <c r="Q53" s="26"/>
      <c r="R53" s="26"/>
    </row>
    <row r="54" spans="1:18" s="8" customFormat="1" ht="18">
      <c r="A54" s="10"/>
      <c r="B54" s="26" t="s">
        <v>791</v>
      </c>
      <c r="C54" s="26"/>
      <c r="D54" s="26"/>
      <c r="E54" s="26"/>
      <c r="F54" s="28">
        <v>20</v>
      </c>
      <c r="G54" s="26"/>
      <c r="H54" s="26"/>
      <c r="L54" s="90"/>
      <c r="M54" s="90"/>
      <c r="N54" s="90"/>
      <c r="O54" s="26"/>
      <c r="P54" s="28"/>
      <c r="Q54" s="26"/>
      <c r="R54" s="26"/>
    </row>
    <row r="55" spans="1:18" s="8" customFormat="1" ht="18">
      <c r="A55" s="10"/>
      <c r="B55" s="40" t="s">
        <v>789</v>
      </c>
      <c r="C55" s="41"/>
      <c r="D55" s="41"/>
      <c r="E55" s="42"/>
      <c r="F55" s="26"/>
      <c r="G55" s="26"/>
      <c r="H55" s="26"/>
      <c r="L55" s="90"/>
      <c r="M55" s="90"/>
      <c r="N55" s="90"/>
      <c r="O55" s="90"/>
      <c r="P55" s="26"/>
      <c r="Q55" s="26"/>
      <c r="R55" s="26"/>
    </row>
    <row r="56" spans="1:18" s="8" customFormat="1" ht="18">
      <c r="A56" s="10"/>
      <c r="B56" s="43" t="s">
        <v>790</v>
      </c>
      <c r="C56" s="44"/>
      <c r="D56" s="44"/>
      <c r="E56" s="45"/>
      <c r="F56" s="26">
        <v>54</v>
      </c>
      <c r="G56" s="26"/>
      <c r="H56" s="26" t="s">
        <v>570</v>
      </c>
      <c r="L56" s="90"/>
      <c r="M56" s="90"/>
      <c r="N56" s="90"/>
      <c r="O56" s="90"/>
      <c r="P56" s="26"/>
      <c r="Q56" s="26"/>
      <c r="R56" s="26"/>
    </row>
    <row r="57" spans="1:18" s="8" customFormat="1" ht="18">
      <c r="A57" s="10"/>
      <c r="B57" s="26"/>
      <c r="C57" s="26"/>
      <c r="D57" s="26"/>
      <c r="E57" s="26"/>
      <c r="F57" s="26"/>
      <c r="G57" s="26"/>
      <c r="H57" s="26"/>
      <c r="L57" s="26"/>
      <c r="M57" s="26"/>
      <c r="N57" s="26"/>
      <c r="O57" s="26"/>
      <c r="P57" s="26"/>
      <c r="Q57" s="26"/>
      <c r="R57" s="26"/>
    </row>
    <row r="58" spans="1:8" s="8" customFormat="1" ht="18">
      <c r="A58" s="10"/>
      <c r="B58" s="26" t="s">
        <v>547</v>
      </c>
      <c r="C58" s="26"/>
      <c r="D58" s="26"/>
      <c r="E58" s="26"/>
      <c r="F58" s="26">
        <v>7987</v>
      </c>
      <c r="G58" s="26"/>
      <c r="H58" s="26" t="s">
        <v>571</v>
      </c>
    </row>
    <row r="59" spans="1:8" ht="18">
      <c r="A59" s="4"/>
      <c r="B59" s="26" t="s">
        <v>547</v>
      </c>
      <c r="C59" s="26"/>
      <c r="D59" s="26"/>
      <c r="E59" s="26"/>
      <c r="F59" s="26"/>
      <c r="G59" s="26"/>
      <c r="H59" s="26" t="s">
        <v>571</v>
      </c>
    </row>
    <row r="60" spans="1:8" ht="15">
      <c r="A60" s="4"/>
      <c r="B60" s="4"/>
      <c r="C60" s="4"/>
      <c r="D60" s="4"/>
      <c r="E60" s="4"/>
      <c r="F60" s="4"/>
      <c r="G60" s="4"/>
      <c r="H60" s="4"/>
    </row>
    <row r="63" spans="2:8" ht="18">
      <c r="B63" s="2" t="s">
        <v>548</v>
      </c>
      <c r="D63" s="483" t="s">
        <v>262</v>
      </c>
      <c r="E63" s="483"/>
      <c r="F63" s="482" t="s">
        <v>268</v>
      </c>
      <c r="G63" s="482"/>
      <c r="H63" s="2"/>
    </row>
    <row r="64" spans="2:6" ht="18">
      <c r="B64" s="483" t="s">
        <v>261</v>
      </c>
      <c r="C64" s="483"/>
      <c r="D64" s="483" t="s">
        <v>264</v>
      </c>
      <c r="E64" s="483"/>
      <c r="F64" s="2" t="s">
        <v>264</v>
      </c>
    </row>
    <row r="65" spans="4:6" ht="18">
      <c r="D65" s="483" t="s">
        <v>265</v>
      </c>
      <c r="E65" s="483"/>
      <c r="F65" s="2" t="s">
        <v>269</v>
      </c>
    </row>
    <row r="66" spans="6:8" ht="18">
      <c r="F66" s="483" t="s">
        <v>270</v>
      </c>
      <c r="G66" s="483"/>
      <c r="H66" s="483"/>
    </row>
    <row r="67" spans="2:7" ht="22.5" customHeight="1">
      <c r="B67" s="482" t="s">
        <v>267</v>
      </c>
      <c r="C67" s="482"/>
      <c r="D67" s="480" t="s">
        <v>734</v>
      </c>
      <c r="E67" s="481"/>
      <c r="F67" s="481" t="s">
        <v>734</v>
      </c>
      <c r="G67" s="481"/>
    </row>
    <row r="68" ht="30.75" customHeight="1"/>
    <row r="70" spans="1:9" ht="15.75">
      <c r="A70" s="12" t="s">
        <v>604</v>
      </c>
      <c r="B70" s="13"/>
      <c r="C70" s="13"/>
      <c r="D70" s="13"/>
      <c r="E70" s="13"/>
      <c r="F70" s="13"/>
      <c r="G70" s="13"/>
      <c r="H70" s="13"/>
      <c r="I70" s="13"/>
    </row>
    <row r="71" spans="1:9" ht="15.75">
      <c r="A71" s="4"/>
      <c r="B71" s="4"/>
      <c r="C71" s="4"/>
      <c r="D71" s="7"/>
      <c r="E71" s="4"/>
      <c r="F71" s="4"/>
      <c r="G71" s="4"/>
      <c r="H71" s="4"/>
      <c r="I71" s="4"/>
    </row>
    <row r="72" spans="1:9" ht="15">
      <c r="A72" s="4"/>
      <c r="B72" s="4"/>
      <c r="C72" s="4"/>
      <c r="D72" s="4"/>
      <c r="E72" s="4"/>
      <c r="F72" s="4"/>
      <c r="G72" s="4"/>
      <c r="H72" s="4"/>
      <c r="I72" s="4"/>
    </row>
    <row r="73" spans="1:9" ht="15">
      <c r="A73" s="479" t="str">
        <f>раб!C44</f>
        <v>О А О " С У А Л "  веч. Огонь</v>
      </c>
      <c r="B73" s="479"/>
      <c r="C73" s="479"/>
      <c r="D73" s="4">
        <f>раб!D60</f>
        <v>335</v>
      </c>
      <c r="E73" s="4"/>
      <c r="F73" s="479" t="str">
        <f>раб!C72</f>
        <v>ЗАО "Уралэлектромаш"</v>
      </c>
      <c r="G73" s="479"/>
      <c r="H73" s="479"/>
      <c r="I73" s="23" t="e">
        <f>раб!#REF!</f>
        <v>#REF!</v>
      </c>
    </row>
    <row r="74" spans="1:9" ht="15">
      <c r="A74" s="479" t="str">
        <f>раб!C40</f>
        <v>О А О " К У М З " </v>
      </c>
      <c r="B74" s="479"/>
      <c r="C74" s="479"/>
      <c r="D74" s="4" t="e">
        <f>раб!#REF!</f>
        <v>#REF!</v>
      </c>
      <c r="E74" s="4"/>
      <c r="F74" s="479" t="e">
        <f>раб!#REF!</f>
        <v>#REF!</v>
      </c>
      <c r="G74" s="479"/>
      <c r="H74" s="479"/>
      <c r="I74" s="23" t="e">
        <f>раб!#REF!</f>
        <v>#REF!</v>
      </c>
    </row>
    <row r="75" spans="1:9" ht="15">
      <c r="A75" s="479" t="str">
        <f>раб!C47</f>
        <v>О А О " Син Т З " веч. Огонь</v>
      </c>
      <c r="B75" s="479"/>
      <c r="C75" s="479"/>
      <c r="D75" s="4" t="e">
        <f>раб!#REF!</f>
        <v>#REF!</v>
      </c>
      <c r="E75" s="4"/>
      <c r="F75" s="479" t="str">
        <f>раб!C41</f>
        <v>О А О "Каменск-Ур.хлебокомбинат"  промплощ№1</v>
      </c>
      <c r="G75" s="479"/>
      <c r="H75" s="479"/>
      <c r="I75" s="23" t="e">
        <f>раб!#REF!</f>
        <v>#REF!</v>
      </c>
    </row>
    <row r="76" spans="1:9" ht="15">
      <c r="A76" s="479" t="str">
        <f>раб!C53</f>
        <v>О А О  " К У Л  З  "  </v>
      </c>
      <c r="B76" s="479"/>
      <c r="C76" s="479"/>
      <c r="D76" s="4" t="e">
        <f>раб!#REF!</f>
        <v>#REF!</v>
      </c>
      <c r="E76" s="4"/>
      <c r="F76" s="479" t="str">
        <f>раб!C43</f>
        <v>О А О "Комбинат мясной Каменск-Ур"</v>
      </c>
      <c r="G76" s="479"/>
      <c r="H76" s="479"/>
      <c r="I76" s="23" t="e">
        <f>раб!#REF!</f>
        <v>#REF!</v>
      </c>
    </row>
    <row r="77" spans="1:9" ht="15">
      <c r="A77" s="479" t="str">
        <f>раб!C37</f>
        <v>О А О " К У з-д О Ц М " </v>
      </c>
      <c r="B77" s="479"/>
      <c r="C77" s="479"/>
      <c r="D77" s="4" t="e">
        <f>раб!#REF!</f>
        <v>#REF!</v>
      </c>
      <c r="E77" s="4"/>
      <c r="F77" s="479" t="str">
        <f>раб!C65</f>
        <v>О О О "Хладокомбинат"</v>
      </c>
      <c r="G77" s="479"/>
      <c r="H77" s="479"/>
      <c r="I77" s="23" t="e">
        <f>раб!#REF!</f>
        <v>#REF!</v>
      </c>
    </row>
    <row r="78" spans="1:9" ht="15">
      <c r="A78" s="479" t="str">
        <f>раб!C33</f>
        <v>ГУП ПО " Октябрь " </v>
      </c>
      <c r="B78" s="479"/>
      <c r="C78" s="479"/>
      <c r="D78" s="4" t="e">
        <f>раб!#REF!</f>
        <v>#REF!</v>
      </c>
      <c r="E78" s="4"/>
      <c r="F78" s="479" t="e">
        <f>раб!#REF!</f>
        <v>#REF!</v>
      </c>
      <c r="G78" s="479"/>
      <c r="H78" s="479"/>
      <c r="I78" s="23" t="e">
        <f>раб!#REF!</f>
        <v>#REF!</v>
      </c>
    </row>
    <row r="79" spans="1:9" ht="15">
      <c r="A79" s="479" t="str">
        <f>раб!C50</f>
        <v>ОА О "ТГК №9" (Красногорская ТЭЦ) </v>
      </c>
      <c r="B79" s="479"/>
      <c r="C79" s="479"/>
      <c r="D79" s="4" t="e">
        <f>раб!#REF!</f>
        <v>#REF!</v>
      </c>
      <c r="E79" s="4"/>
      <c r="F79" s="479" t="str">
        <f>раб!C15</f>
        <v>О О О "УРАЛТРАНСГАЗ" (АГНКС)</v>
      </c>
      <c r="G79" s="479"/>
      <c r="H79" s="479"/>
      <c r="I79" s="23" t="e">
        <f>раб!#REF!</f>
        <v>#REF!</v>
      </c>
    </row>
    <row r="80" spans="1:9" ht="15">
      <c r="A80" s="479" t="str">
        <f>раб!C35</f>
        <v>З А О " Уралтехмаш " котельная</v>
      </c>
      <c r="B80" s="479"/>
      <c r="C80" s="479"/>
      <c r="D80" s="4" t="e">
        <f>раб!#REF!</f>
        <v>#REF!</v>
      </c>
      <c r="E80" s="4"/>
      <c r="F80" s="479" t="e">
        <f>раб!#REF!</f>
        <v>#REF!</v>
      </c>
      <c r="G80" s="479"/>
      <c r="H80" s="479"/>
      <c r="I80" s="23" t="e">
        <f>раб!#REF!</f>
        <v>#REF!</v>
      </c>
    </row>
    <row r="81" spans="1:9" ht="15">
      <c r="A81" s="479" t="str">
        <f>раб!C17</f>
        <v>О О О "ФОРЭС"</v>
      </c>
      <c r="B81" s="479"/>
      <c r="C81" s="479"/>
      <c r="D81" s="24" t="e">
        <f>раб!#REF!</f>
        <v>#REF!</v>
      </c>
      <c r="E81" s="4"/>
      <c r="F81" s="479" t="e">
        <f>раб!#REF!</f>
        <v>#REF!</v>
      </c>
      <c r="G81" s="479"/>
      <c r="H81" s="479"/>
      <c r="I81" s="23" t="e">
        <f>раб!#REF!</f>
        <v>#REF!</v>
      </c>
    </row>
    <row r="82" spans="1:9" ht="15">
      <c r="A82" s="479" t="str">
        <f>раб!C59</f>
        <v>О О О "ВИКОМ" </v>
      </c>
      <c r="B82" s="479"/>
      <c r="C82" s="479"/>
      <c r="D82" s="4" t="e">
        <f>раб!#REF!</f>
        <v>#REF!</v>
      </c>
      <c r="E82" s="4"/>
      <c r="F82" s="479" t="str">
        <f>раб!C71</f>
        <v>ООО "Соломон алсберг"</v>
      </c>
      <c r="G82" s="479"/>
      <c r="H82" s="479"/>
      <c r="I82" s="23" t="e">
        <f>раб!#REF!</f>
        <v>#REF!</v>
      </c>
    </row>
    <row r="83" spans="1:9" ht="15">
      <c r="A83" s="479" t="str">
        <f>раб!C51</f>
        <v>О А О "Завод " Исеть " котельная</v>
      </c>
      <c r="B83" s="479"/>
      <c r="C83" s="479"/>
      <c r="D83" s="4" t="e">
        <f>раб!#REF!</f>
        <v>#REF!</v>
      </c>
      <c r="E83" s="4"/>
      <c r="F83" s="479" t="e">
        <f>раб!#REF!</f>
        <v>#REF!</v>
      </c>
      <c r="G83" s="479"/>
      <c r="H83" s="479"/>
      <c r="I83" s="23" t="e">
        <f>раб!#REF!</f>
        <v>#REF!</v>
      </c>
    </row>
    <row r="84" spans="1:9" ht="15">
      <c r="A84" s="479" t="e">
        <f>раб!#REF!</f>
        <v>#REF!</v>
      </c>
      <c r="B84" s="479"/>
      <c r="C84" s="479"/>
      <c r="D84" s="4" t="e">
        <f>раб!#REF!</f>
        <v>#REF!</v>
      </c>
      <c r="E84" s="4"/>
      <c r="F84" s="479" t="str">
        <f>раб!C60</f>
        <v>У О А О "Уралтранстром"</v>
      </c>
      <c r="G84" s="479"/>
      <c r="H84" s="479"/>
      <c r="I84" s="23" t="e">
        <f>раб!#REF!</f>
        <v>#REF!</v>
      </c>
    </row>
    <row r="85" spans="1:9" ht="15">
      <c r="A85" s="4" t="str">
        <f>раб!C58</f>
        <v>О О О "Алкам плюс" </v>
      </c>
      <c r="B85" s="4"/>
      <c r="C85" s="4"/>
      <c r="D85" s="4" t="e">
        <f>раб!#REF!</f>
        <v>#REF!</v>
      </c>
      <c r="E85" s="4"/>
      <c r="F85" s="4" t="e">
        <f>раб!#REF!</f>
        <v>#REF!</v>
      </c>
      <c r="G85" s="4"/>
      <c r="H85" s="4"/>
      <c r="I85" s="23" t="e">
        <f>раб!#REF!</f>
        <v>#REF!</v>
      </c>
    </row>
    <row r="86" spans="1:9" ht="15">
      <c r="A86" s="4" t="e">
        <f>раб!#REF!</f>
        <v>#REF!</v>
      </c>
      <c r="B86" s="4"/>
      <c r="C86" s="4"/>
      <c r="D86" s="4" t="e">
        <f>раб!#REF!</f>
        <v>#REF!</v>
      </c>
      <c r="E86" s="4"/>
      <c r="F86" s="4" t="str">
        <f>раб!C19</f>
        <v>ТСЖ Альпийский</v>
      </c>
      <c r="G86" s="4"/>
      <c r="H86" s="4"/>
      <c r="I86" s="23" t="e">
        <f>раб!#REF!</f>
        <v>#REF!</v>
      </c>
    </row>
    <row r="87" spans="1:9" ht="15">
      <c r="A87" s="4" t="e">
        <f>раб!#REF!</f>
        <v>#REF!</v>
      </c>
      <c r="B87" s="4"/>
      <c r="C87" s="4"/>
      <c r="D87" s="24" t="e">
        <f>раб!#REF!</f>
        <v>#REF!</v>
      </c>
      <c r="E87" s="4"/>
      <c r="F87" s="4" t="str">
        <f>раб!C34</f>
        <v>З А О "Пятков и К"</v>
      </c>
      <c r="G87" s="4"/>
      <c r="H87" s="4"/>
      <c r="I87" s="23" t="e">
        <f>раб!#REF!</f>
        <v>#REF!</v>
      </c>
    </row>
    <row r="88" spans="1:9" ht="15.75">
      <c r="A88" s="4" t="str">
        <f>раб!C63</f>
        <v>ОАО УПКБ Деталь</v>
      </c>
      <c r="B88" s="7"/>
      <c r="C88" s="4"/>
      <c r="D88" s="32" t="e">
        <f>раб!#REF!</f>
        <v>#REF!</v>
      </c>
      <c r="E88" s="4"/>
      <c r="F88" s="4" t="str">
        <f>раб!C32</f>
        <v>ЗАО "Межрегиональный центр металлопроката"  </v>
      </c>
      <c r="G88" s="4"/>
      <c r="H88" s="4"/>
      <c r="I88" s="23" t="e">
        <f>раб!#REF!</f>
        <v>#REF!</v>
      </c>
    </row>
    <row r="89" spans="1:9" ht="15.75">
      <c r="A89" s="4" t="str">
        <f>раб!C64</f>
        <v>ООО "Оптрозторг"</v>
      </c>
      <c r="B89" s="7"/>
      <c r="C89" s="4"/>
      <c r="D89" s="32" t="e">
        <f>раб!#REF!</f>
        <v>#REF!</v>
      </c>
      <c r="E89" s="4"/>
      <c r="F89" s="4"/>
      <c r="G89" s="4"/>
      <c r="H89" s="4"/>
      <c r="I89" s="23"/>
    </row>
    <row r="90" spans="1:9" ht="15.75">
      <c r="A90" s="4"/>
      <c r="B90" s="7"/>
      <c r="C90" s="4"/>
      <c r="D90" s="32"/>
      <c r="E90" s="4"/>
      <c r="F90" s="4"/>
      <c r="G90" s="4"/>
      <c r="H90" s="4"/>
      <c r="I90" s="23"/>
    </row>
    <row r="91" spans="1:9" ht="15.75">
      <c r="A91" s="4"/>
      <c r="B91" s="7" t="s">
        <v>583</v>
      </c>
      <c r="C91" s="4"/>
      <c r="D91" s="4"/>
      <c r="E91" s="4"/>
      <c r="F91" s="4"/>
      <c r="G91" s="4"/>
      <c r="H91" s="4"/>
      <c r="I91" s="23"/>
    </row>
    <row r="92" spans="1:9" ht="15.75">
      <c r="A92" s="12" t="s">
        <v>607</v>
      </c>
      <c r="B92" s="13"/>
      <c r="C92" s="13"/>
      <c r="D92" s="13"/>
      <c r="E92" s="4"/>
      <c r="F92" s="4" t="e">
        <f>SUM(D73:D90,I73:I88)</f>
        <v>#REF!</v>
      </c>
      <c r="G92" s="4"/>
      <c r="H92" s="4"/>
      <c r="I92" s="4"/>
    </row>
    <row r="93" spans="1:9" ht="15.75">
      <c r="A93" s="4"/>
      <c r="B93" s="4"/>
      <c r="C93" s="4"/>
      <c r="D93" s="7"/>
      <c r="E93" s="4"/>
      <c r="F93" s="4"/>
      <c r="G93" s="4"/>
      <c r="H93" s="4"/>
      <c r="I93" s="4"/>
    </row>
    <row r="94" spans="1:9" ht="15">
      <c r="A94" s="4"/>
      <c r="B94" s="4"/>
      <c r="C94" s="4"/>
      <c r="D94" s="4"/>
      <c r="E94" s="13"/>
      <c r="F94" s="13"/>
      <c r="G94" s="13"/>
      <c r="H94" s="13"/>
      <c r="I94" s="13"/>
    </row>
    <row r="95" spans="1:9" ht="15">
      <c r="A95" s="479" t="str">
        <f>раб!C296</f>
        <v>О А О " Сухоложскцемент "</v>
      </c>
      <c r="B95" s="479"/>
      <c r="C95" s="479"/>
      <c r="D95" s="24" t="e">
        <f>раб!#REF!</f>
        <v>#REF!</v>
      </c>
      <c r="E95" s="4"/>
      <c r="F95" s="4"/>
      <c r="G95" s="4"/>
      <c r="H95" s="4"/>
      <c r="I95" s="4"/>
    </row>
    <row r="96" spans="1:9" ht="15">
      <c r="A96" s="479" t="str">
        <f>раб!C299</f>
        <v>ОО О "Староцементный Сухоложский завод"</v>
      </c>
      <c r="B96" s="479"/>
      <c r="C96" s="479"/>
      <c r="D96" s="4">
        <f>раб!D302</f>
        <v>3.34</v>
      </c>
      <c r="E96" s="4"/>
      <c r="F96" s="479" t="str">
        <f>раб!C530</f>
        <v>Совхоз "Сухоложский" промплощадка № 2</v>
      </c>
      <c r="G96" s="479"/>
      <c r="H96" s="479"/>
      <c r="I96" s="23" t="e">
        <f>раб!#REF!</f>
        <v>#REF!</v>
      </c>
    </row>
    <row r="97" spans="1:9" ht="15">
      <c r="A97" s="479" t="str">
        <f>раб!C297</f>
        <v>О А О "Сух-ский завод Вторцветмет"  Общежитие</v>
      </c>
      <c r="B97" s="479"/>
      <c r="C97" s="479"/>
      <c r="D97" s="4">
        <f>раб!D303</f>
        <v>2.908</v>
      </c>
      <c r="E97" s="4"/>
      <c r="F97" s="479" t="str">
        <f>раб!C275</f>
        <v>Совхоз "Знаменский" зерносушилка</v>
      </c>
      <c r="G97" s="479"/>
      <c r="H97" s="479"/>
      <c r="I97" s="23">
        <f>раб!D315</f>
        <v>2.614</v>
      </c>
    </row>
    <row r="98" spans="1:9" ht="15">
      <c r="A98" s="479" t="str">
        <f>раб!C278</f>
        <v>З А О  "НП Знамя"</v>
      </c>
      <c r="B98" s="479"/>
      <c r="C98" s="479"/>
      <c r="D98" s="4" t="e">
        <f>раб!#REF!</f>
        <v>#REF!</v>
      </c>
      <c r="E98" s="4"/>
      <c r="F98" s="479" t="str">
        <f>раб!C565</f>
        <v>О А О "Камышловский завод "Урализолятор"</v>
      </c>
      <c r="G98" s="479"/>
      <c r="H98" s="479"/>
      <c r="I98" s="23" t="e">
        <f>раб!#REF!</f>
        <v>#REF!</v>
      </c>
    </row>
    <row r="99" spans="1:9" ht="15">
      <c r="A99" s="479" t="str">
        <f>раб!C293</f>
        <v>О А О "Сухоложский огнеупорный завод"</v>
      </c>
      <c r="B99" s="479"/>
      <c r="C99" s="479"/>
      <c r="D99" s="4">
        <f>раб!D306</f>
        <v>2.659</v>
      </c>
      <c r="E99" s="4"/>
      <c r="F99" s="4" t="s">
        <v>632</v>
      </c>
      <c r="G99" s="20"/>
      <c r="H99" s="20"/>
      <c r="I99" s="23" t="e">
        <f>раб!#REF!</f>
        <v>#REF!</v>
      </c>
    </row>
    <row r="100" spans="1:9" ht="15">
      <c r="A100" s="479" t="e">
        <f>раб!#REF!</f>
        <v>#REF!</v>
      </c>
      <c r="B100" s="479"/>
      <c r="C100" s="479"/>
      <c r="D100" s="4" t="e">
        <f>раб!#REF!</f>
        <v>#REF!</v>
      </c>
      <c r="E100" s="4"/>
      <c r="F100" s="479" t="str">
        <f>раб!C538</f>
        <v>ЗАО Новопышминское зерносушилка</v>
      </c>
      <c r="G100" s="479"/>
      <c r="H100" s="479"/>
      <c r="I100" s="23" t="e">
        <f>раб!#REF!</f>
        <v>#REF!</v>
      </c>
    </row>
    <row r="101" spans="1:9" ht="15">
      <c r="A101" s="479" t="str">
        <f>раб!C295</f>
        <v>О А О "Сухоложский хлебокомбинат"</v>
      </c>
      <c r="B101" s="479"/>
      <c r="C101" s="479"/>
      <c r="D101" s="4">
        <f>раб!D307</f>
        <v>0.9</v>
      </c>
      <c r="E101" s="4"/>
      <c r="F101" s="479" t="str">
        <f>раб!C281</f>
        <v>З А О "Уральская бумага"</v>
      </c>
      <c r="G101" s="479"/>
      <c r="H101" s="479"/>
      <c r="I101" s="23" t="e">
        <f>раб!#REF!</f>
        <v>#REF!</v>
      </c>
    </row>
    <row r="102" spans="1:9" ht="15">
      <c r="A102" s="479" t="e">
        <f>раб!#REF!</f>
        <v>#REF!</v>
      </c>
      <c r="B102" s="479"/>
      <c r="C102" s="479"/>
      <c r="D102" s="4" t="e">
        <f>раб!#REF!</f>
        <v>#REF!</v>
      </c>
      <c r="E102" s="4"/>
      <c r="F102" s="479" t="e">
        <f>раб!#REF!</f>
        <v>#REF!</v>
      </c>
      <c r="G102" s="479"/>
      <c r="H102" s="479"/>
      <c r="I102" s="23" t="e">
        <f>раб!#REF!</f>
        <v>#REF!</v>
      </c>
    </row>
    <row r="103" spans="1:9" ht="15">
      <c r="A103" s="479" t="e">
        <f>раб!#REF!</f>
        <v>#REF!</v>
      </c>
      <c r="B103" s="479"/>
      <c r="C103" s="479"/>
      <c r="D103" s="4" t="e">
        <f>раб!#REF!</f>
        <v>#REF!</v>
      </c>
      <c r="E103" s="4"/>
      <c r="F103" s="479" t="e">
        <f>раб!#REF!</f>
        <v>#REF!</v>
      </c>
      <c r="G103" s="479"/>
      <c r="H103" s="479"/>
      <c r="I103" s="23" t="e">
        <f>раб!#REF!</f>
        <v>#REF!</v>
      </c>
    </row>
    <row r="104" spans="1:9" ht="15">
      <c r="A104" s="479" t="str">
        <f>раб!C282</f>
        <v>М У П "Жилкомсервис" Котельная № 1</v>
      </c>
      <c r="B104" s="479"/>
      <c r="C104" s="479"/>
      <c r="D104" s="4" t="e">
        <f>раб!#REF!</f>
        <v>#REF!</v>
      </c>
      <c r="E104" s="4"/>
      <c r="F104" s="479" t="e">
        <f>раб!#REF!</f>
        <v>#REF!</v>
      </c>
      <c r="G104" s="479"/>
      <c r="H104" s="479"/>
      <c r="I104" s="23" t="e">
        <f>раб!#REF!</f>
        <v>#REF!</v>
      </c>
    </row>
    <row r="105" spans="1:9" ht="15">
      <c r="A105" s="479" t="e">
        <f>раб!#REF!</f>
        <v>#REF!</v>
      </c>
      <c r="B105" s="479"/>
      <c r="C105" s="479"/>
      <c r="D105" s="4" t="e">
        <f>раб!#REF!</f>
        <v>#REF!</v>
      </c>
      <c r="E105" s="4"/>
      <c r="F105" s="479" t="str">
        <f>раб!C562</f>
        <v>ИП Кудрявцев С.П.</v>
      </c>
      <c r="G105" s="479"/>
      <c r="H105" s="479"/>
      <c r="I105" s="23" t="e">
        <f>раб!#REF!</f>
        <v>#REF!</v>
      </c>
    </row>
    <row r="106" spans="1:9" ht="15">
      <c r="A106" s="20" t="e">
        <f>раб!#REF!</f>
        <v>#REF!</v>
      </c>
      <c r="B106" s="20"/>
      <c r="C106" s="20"/>
      <c r="D106" s="4" t="e">
        <f>раб!#REF!</f>
        <v>#REF!</v>
      </c>
      <c r="E106" s="4"/>
      <c r="F106" s="4" t="s">
        <v>616</v>
      </c>
      <c r="I106" s="23" t="e">
        <f>раб!#REF!</f>
        <v>#REF!</v>
      </c>
    </row>
    <row r="107" spans="1:9" ht="15">
      <c r="A107" s="479" t="str">
        <f>раб!C277</f>
        <v>Витязь ЛТД</v>
      </c>
      <c r="B107" s="479"/>
      <c r="C107" s="479"/>
      <c r="D107" s="4" t="e">
        <f>раб!#REF!</f>
        <v>#REF!</v>
      </c>
      <c r="E107" s="4"/>
      <c r="F107" s="20" t="s">
        <v>129</v>
      </c>
      <c r="I107" s="23" t="e">
        <f>раб!#REF!</f>
        <v>#REF!</v>
      </c>
    </row>
    <row r="108" spans="1:9" ht="15">
      <c r="A108" s="479" t="str">
        <f>раб!C515</f>
        <v>АТП-15 филиал ОАО ПТК "Свердловскстройтранс"</v>
      </c>
      <c r="B108" s="479"/>
      <c r="C108" s="479"/>
      <c r="D108" s="24" t="e">
        <f>раб!#REF!</f>
        <v>#REF!</v>
      </c>
      <c r="E108" s="4"/>
      <c r="F108" s="479" t="s">
        <v>633</v>
      </c>
      <c r="G108" s="479"/>
      <c r="H108" s="479"/>
      <c r="I108" s="23" t="e">
        <f>0+раб!#REF!</f>
        <v>#REF!</v>
      </c>
    </row>
    <row r="109" spans="1:9" ht="15">
      <c r="A109" s="4" t="str">
        <f>раб!C307</f>
        <v>ООО Ясень</v>
      </c>
      <c r="B109" s="4"/>
      <c r="C109" s="4"/>
      <c r="D109" s="24" t="e">
        <f>раб!#REF!</f>
        <v>#REF!</v>
      </c>
      <c r="E109" s="4"/>
      <c r="F109" s="479" t="str">
        <f>раб!C532</f>
        <v>Ф Г У П "Свердловскавтодор" ( Сухолжское ДРСУ)  С-Л</v>
      </c>
      <c r="G109" s="479"/>
      <c r="H109" s="479"/>
      <c r="I109" s="23" t="e">
        <f>0+раб!#REF!</f>
        <v>#REF!</v>
      </c>
    </row>
    <row r="110" spans="1:9" ht="15">
      <c r="A110" s="4" t="str">
        <f>раб!C563</f>
        <v>ООО "Уральская диатомитовая компания"</v>
      </c>
      <c r="B110" s="4"/>
      <c r="C110" s="4"/>
      <c r="D110" s="24" t="e">
        <f>раб!#REF!</f>
        <v>#REF!</v>
      </c>
      <c r="E110" s="4"/>
      <c r="F110" s="4" t="str">
        <f>раб!C267</f>
        <v>ООО "ТЦ Кольцо"</v>
      </c>
      <c r="G110" s="4"/>
      <c r="H110" s="4"/>
      <c r="I110" s="23" t="e">
        <f>раб!#REF!</f>
        <v>#REF!</v>
      </c>
    </row>
    <row r="111" spans="1:9" ht="15">
      <c r="A111" s="4" t="str">
        <f>раб!C568</f>
        <v>ОАО "Камышловский клеевой завод"</v>
      </c>
      <c r="B111" s="4"/>
      <c r="C111" s="4"/>
      <c r="D111" s="24" t="e">
        <f>раб!#REF!</f>
        <v>#REF!</v>
      </c>
      <c r="E111" s="4"/>
      <c r="F111" s="4" t="str">
        <f>раб!C566</f>
        <v>ООО "Камыш-ий з-д электронных компонентов"</v>
      </c>
      <c r="G111" s="4"/>
      <c r="H111" s="4"/>
      <c r="I111" s="23" t="e">
        <f>раб!#REF!</f>
        <v>#REF!</v>
      </c>
    </row>
    <row r="112" spans="1:9" ht="15">
      <c r="A112" s="4" t="str">
        <f>раб!C564</f>
        <v>Камыш.электротех.з-д-фил.ОАО Объед-ые электрот.з-ы</v>
      </c>
      <c r="B112" s="4"/>
      <c r="C112" s="4"/>
      <c r="D112" s="24" t="e">
        <f>раб!#REF!</f>
        <v>#REF!</v>
      </c>
      <c r="E112" s="4"/>
      <c r="F112" s="4" t="str">
        <f>раб!C531</f>
        <v>Сельхозкооператив "Филатовский"</v>
      </c>
      <c r="G112" s="4"/>
      <c r="H112" s="4"/>
      <c r="I112" s="23" t="e">
        <f>раб!#REF!</f>
        <v>#REF!</v>
      </c>
    </row>
    <row r="113" spans="1:9" ht="15">
      <c r="A113" s="4" t="str">
        <f>раб!C549</f>
        <v>КТП КЗСМ</v>
      </c>
      <c r="B113" s="4"/>
      <c r="C113" s="4"/>
      <c r="D113" s="25" t="e">
        <f>раб!#REF!</f>
        <v>#REF!</v>
      </c>
      <c r="E113" s="4"/>
      <c r="F113" s="4" t="str">
        <f>раб!C264</f>
        <v>ООО "Промупаковка"</v>
      </c>
      <c r="G113" s="4"/>
      <c r="H113" s="4"/>
      <c r="I113" s="23" t="e">
        <f>раб!#REF!</f>
        <v>#REF!</v>
      </c>
    </row>
    <row r="114" spans="1:9" ht="15">
      <c r="A114" s="4" t="str">
        <f>раб!C570</f>
        <v>Молочный комбинат Полевской</v>
      </c>
      <c r="B114" s="4"/>
      <c r="C114" s="4"/>
      <c r="D114" s="25" t="e">
        <f>раб!#REF!</f>
        <v>#REF!</v>
      </c>
      <c r="E114" s="4"/>
      <c r="F114" s="4" t="e">
        <f>раб!#REF!</f>
        <v>#REF!</v>
      </c>
      <c r="G114" s="4"/>
      <c r="H114" s="4"/>
      <c r="I114" s="38" t="e">
        <f>раб!#REF!</f>
        <v>#REF!</v>
      </c>
    </row>
    <row r="115" spans="1:9" ht="15">
      <c r="A115" s="4" t="str">
        <f>раб!C569</f>
        <v>ОГУП "Санаторий "Обуховский"</v>
      </c>
      <c r="B115" s="4"/>
      <c r="C115" s="4"/>
      <c r="D115" s="25" t="e">
        <f>раб!#REF!</f>
        <v>#REF!</v>
      </c>
      <c r="E115" s="4"/>
      <c r="F115" s="4" t="str">
        <f>раб!C576</f>
        <v>МДОУ № 1</v>
      </c>
      <c r="G115" s="4"/>
      <c r="H115" s="4"/>
      <c r="I115" s="38" t="e">
        <f>раб!#REF!</f>
        <v>#REF!</v>
      </c>
    </row>
    <row r="116" spans="1:9" ht="15">
      <c r="A116" s="4" t="str">
        <f>раб!C581</f>
        <v>ООО "К-777" котельная Жукова</v>
      </c>
      <c r="B116" s="4"/>
      <c r="C116" s="4"/>
      <c r="D116" s="194" t="e">
        <f>раб!#REF!</f>
        <v>#REF!</v>
      </c>
      <c r="E116" s="4"/>
      <c r="F116" s="4" t="e">
        <f>раб!#REF!</f>
        <v>#REF!</v>
      </c>
      <c r="G116" s="4"/>
      <c r="H116" s="4"/>
      <c r="I116" s="38" t="e">
        <f>раб!#REF!</f>
        <v>#REF!</v>
      </c>
    </row>
    <row r="117" spans="1:9" ht="15.75">
      <c r="A117" s="12"/>
      <c r="B117" s="7" t="s">
        <v>583</v>
      </c>
      <c r="C117" s="4"/>
      <c r="D117" s="13"/>
      <c r="E117" s="4"/>
      <c r="F117" s="4"/>
      <c r="G117" s="4"/>
      <c r="H117" s="4"/>
      <c r="I117" s="21"/>
    </row>
    <row r="118" spans="1:9" ht="15.75">
      <c r="A118" s="12" t="s">
        <v>608</v>
      </c>
      <c r="B118" s="13"/>
      <c r="C118" s="4"/>
      <c r="D118" s="7"/>
      <c r="E118" s="4"/>
      <c r="F118" s="4" t="e">
        <f>SUM(D95:D116,I96:I116)</f>
        <v>#REF!</v>
      </c>
      <c r="G118" s="4"/>
      <c r="H118" s="4"/>
      <c r="I118" s="23"/>
    </row>
    <row r="119" spans="1:9" ht="15">
      <c r="A119" s="4" t="str">
        <f>раб!C386</f>
        <v>ОА О "Огнеупоры" гостиница</v>
      </c>
      <c r="B119" s="4"/>
      <c r="C119" s="4"/>
      <c r="D119" s="4" t="e">
        <f>раб!#REF!</f>
        <v>#REF!</v>
      </c>
      <c r="E119" s="13"/>
      <c r="F119" s="4"/>
      <c r="G119" s="4"/>
      <c r="H119" s="4"/>
      <c r="I119" s="23"/>
    </row>
    <row r="120" spans="1:9" ht="15">
      <c r="A120" s="4" t="e">
        <f>раб!#REF!</f>
        <v>#REF!</v>
      </c>
      <c r="B120" s="4"/>
      <c r="C120" s="4"/>
      <c r="D120" s="4" t="e">
        <f>раб!#REF!</f>
        <v>#REF!</v>
      </c>
      <c r="E120" s="4"/>
      <c r="F120" s="4" t="e">
        <f>раб!#REF!</f>
        <v>#REF!</v>
      </c>
      <c r="G120" s="4"/>
      <c r="H120" s="4"/>
      <c r="I120" s="23" t="e">
        <f>раб!#REF!</f>
        <v>#REF!</v>
      </c>
    </row>
    <row r="121" spans="1:9" ht="15">
      <c r="A121" s="4" t="str">
        <f>раб!C390</f>
        <v>ООО "Богдановичский мясокомбинат"</v>
      </c>
      <c r="B121" s="4"/>
      <c r="C121" s="4"/>
      <c r="D121" s="4" t="e">
        <f>раб!#REF!</f>
        <v>#REF!</v>
      </c>
      <c r="E121" s="4"/>
      <c r="F121" s="479" t="e">
        <f>раб!#REF!</f>
        <v>#REF!</v>
      </c>
      <c r="G121" s="479"/>
      <c r="H121" s="479"/>
      <c r="I121" s="23">
        <f>раб!D408</f>
        <v>0</v>
      </c>
    </row>
    <row r="122" spans="1:9" ht="15">
      <c r="A122" s="4" t="str">
        <f>раб!C379</f>
        <v> Богд шпалопроп.з-д </v>
      </c>
      <c r="B122" s="4"/>
      <c r="C122" s="4"/>
      <c r="D122" s="4" t="e">
        <f>раб!#REF!</f>
        <v>#REF!</v>
      </c>
      <c r="E122" s="4"/>
      <c r="F122" s="4" t="e">
        <f>раб!#REF!</f>
        <v>#REF!</v>
      </c>
      <c r="G122" s="4"/>
      <c r="H122" s="4"/>
      <c r="I122" s="23" t="e">
        <f>раб!#REF!</f>
        <v>#REF!</v>
      </c>
    </row>
    <row r="123" spans="1:9" ht="15">
      <c r="A123" s="4" t="str">
        <f>раб!C388</f>
        <v>О О О "Богдановичский керамзит"</v>
      </c>
      <c r="B123" s="4"/>
      <c r="C123" s="4"/>
      <c r="D123" s="4" t="e">
        <f>раб!#REF!</f>
        <v>#REF!</v>
      </c>
      <c r="E123" s="4"/>
      <c r="F123" s="4" t="str">
        <f>раб!C384</f>
        <v>О А О "Богдановичский комбикормовый завод"</v>
      </c>
      <c r="G123" s="4"/>
      <c r="H123" s="4"/>
      <c r="I123" s="23">
        <f>раб!D411</f>
        <v>19</v>
      </c>
    </row>
    <row r="124" spans="1:9" ht="15">
      <c r="A124" s="4" t="str">
        <f>раб!C385</f>
        <v>О А О "Богдановичский хлебокомбинат" </v>
      </c>
      <c r="B124" s="4"/>
      <c r="C124" s="4"/>
      <c r="D124" s="4" t="e">
        <f>раб!#REF!</f>
        <v>#REF!</v>
      </c>
      <c r="E124" s="4"/>
      <c r="F124" s="4" t="e">
        <f>раб!#REF!</f>
        <v>#REF!</v>
      </c>
      <c r="G124" s="4"/>
      <c r="H124" s="4"/>
      <c r="I124" s="23">
        <f>раб!D413</f>
        <v>1.1</v>
      </c>
    </row>
    <row r="125" spans="1:9" ht="15">
      <c r="A125" s="4" t="str">
        <f>раб!C397</f>
        <v>Комбинат Строительных материалов</v>
      </c>
      <c r="B125" s="4"/>
      <c r="C125" s="4"/>
      <c r="D125" s="4" t="e">
        <f>раб!#REF!</f>
        <v>#REF!</v>
      </c>
      <c r="E125" s="4"/>
      <c r="F125" s="4" t="str">
        <f>раб!C391</f>
        <v>П О "Пищекомбинат"</v>
      </c>
      <c r="G125" s="4"/>
      <c r="H125" s="4"/>
      <c r="I125" s="23" t="e">
        <f>раб!#REF!</f>
        <v>#REF!</v>
      </c>
    </row>
    <row r="126" spans="1:9" ht="15">
      <c r="A126" s="4" t="str">
        <f>раб!C389</f>
        <v>О О О "Уральский машиностроительный завод"</v>
      </c>
      <c r="B126" s="4"/>
      <c r="C126" s="4"/>
      <c r="D126" s="4">
        <f>раб!D416</f>
        <v>103</v>
      </c>
      <c r="E126" s="4"/>
      <c r="F126" s="4" t="s">
        <v>634</v>
      </c>
      <c r="G126" s="4"/>
      <c r="H126" s="4"/>
      <c r="I126" s="21">
        <f>раб!D412</f>
        <v>10</v>
      </c>
    </row>
    <row r="127" spans="1:9" ht="15.75">
      <c r="A127" s="4" t="str">
        <f>раб!C383</f>
        <v>О А О "Богдановичагрохимсервис" </v>
      </c>
      <c r="B127" s="7"/>
      <c r="C127" s="4"/>
      <c r="D127" s="24">
        <f>раб!D417</f>
        <v>46</v>
      </c>
      <c r="E127" s="4"/>
      <c r="F127" s="4" t="str">
        <f>раб!C410</f>
        <v>Приход святой троицы</v>
      </c>
      <c r="G127" s="4"/>
      <c r="H127" s="4"/>
      <c r="I127" s="23" t="e">
        <f>раб!#REF!</f>
        <v>#REF!</v>
      </c>
    </row>
    <row r="128" spans="1:9" ht="15">
      <c r="A128" s="4" t="e">
        <f>раб!#REF!</f>
        <v>#REF!</v>
      </c>
      <c r="B128" s="4"/>
      <c r="C128" s="4"/>
      <c r="D128" s="4" t="e">
        <f>раб!#REF!</f>
        <v>#REF!</v>
      </c>
      <c r="E128" s="4"/>
      <c r="F128" s="4" t="e">
        <f>раб!#REF!</f>
        <v>#REF!</v>
      </c>
      <c r="G128" s="4"/>
      <c r="H128" s="4"/>
      <c r="I128" s="23" t="e">
        <f>раб!#REF!</f>
        <v>#REF!</v>
      </c>
    </row>
    <row r="129" spans="1:9" ht="15">
      <c r="A129" s="4" t="str">
        <f>раб!C411</f>
        <v>ЗАО Электрореммаш</v>
      </c>
      <c r="B129" s="4"/>
      <c r="C129" s="4"/>
      <c r="D129" s="4" t="e">
        <f>раб!#REF!</f>
        <v>#REF!</v>
      </c>
      <c r="E129" s="4"/>
      <c r="F129" s="4" t="e">
        <f>раб!#REF!</f>
        <v>#REF!</v>
      </c>
      <c r="G129" s="4"/>
      <c r="H129" s="4"/>
      <c r="I129" s="4" t="e">
        <f>раб!#REF!</f>
        <v>#REF!</v>
      </c>
    </row>
    <row r="130" spans="1:9" ht="15">
      <c r="A130" s="4" t="str">
        <f>раб!C380</f>
        <v>Колхоз им. Свердлова  </v>
      </c>
      <c r="B130" s="4"/>
      <c r="C130" s="4"/>
      <c r="D130" s="32" t="e">
        <f>раб!#REF!</f>
        <v>#REF!</v>
      </c>
      <c r="E130" s="4"/>
      <c r="F130" s="4" t="e">
        <f>раб!#REF!</f>
        <v>#REF!</v>
      </c>
      <c r="G130" s="4"/>
      <c r="H130" s="4"/>
      <c r="I130" s="32">
        <f>раб!D420</f>
        <v>1.9</v>
      </c>
    </row>
    <row r="131" spans="1:9" ht="15.75">
      <c r="A131" s="4"/>
      <c r="B131" s="7" t="s">
        <v>583</v>
      </c>
      <c r="C131" s="4"/>
      <c r="D131" s="4"/>
      <c r="E131" s="4"/>
      <c r="F131" s="4" t="str">
        <f>раб!C408</f>
        <v>ООО Богдановичское АПК администр зд</v>
      </c>
      <c r="G131" s="4"/>
      <c r="H131" s="4"/>
      <c r="I131" s="32" t="e">
        <f>раб!#REF!</f>
        <v>#REF!</v>
      </c>
    </row>
    <row r="132" spans="1:9" ht="15">
      <c r="A132" s="4"/>
      <c r="B132" s="4"/>
      <c r="C132" s="4"/>
      <c r="D132" s="4"/>
      <c r="E132" s="4"/>
      <c r="F132" s="4" t="e">
        <f>SUM(D119:D130,I120:I131)</f>
        <v>#REF!</v>
      </c>
      <c r="G132" s="4"/>
      <c r="H132" s="4"/>
      <c r="I132" s="4"/>
    </row>
    <row r="133" spans="1:9" ht="15.75">
      <c r="A133" s="12" t="s">
        <v>609</v>
      </c>
      <c r="B133" s="13"/>
      <c r="C133" s="13"/>
      <c r="D133" s="13"/>
      <c r="E133" s="4"/>
      <c r="F133" s="4"/>
      <c r="G133" s="4"/>
      <c r="H133" s="4"/>
      <c r="I133" s="4"/>
    </row>
    <row r="134" spans="1:9" ht="15">
      <c r="A134" s="4"/>
      <c r="B134" s="4"/>
      <c r="C134" s="4"/>
      <c r="D134" s="4"/>
      <c r="E134" s="4"/>
      <c r="F134" s="13"/>
      <c r="G134" s="13"/>
      <c r="H134" s="13"/>
      <c r="I134" s="13"/>
    </row>
    <row r="135" spans="1:9" ht="15">
      <c r="A135" s="479"/>
      <c r="B135" s="479"/>
      <c r="C135" s="479"/>
      <c r="D135" s="479"/>
      <c r="E135" s="13"/>
      <c r="F135" s="4"/>
      <c r="G135" s="4"/>
      <c r="H135" s="4"/>
      <c r="I135" s="4"/>
    </row>
    <row r="136" spans="1:9" ht="15">
      <c r="A136" s="4" t="str">
        <f>раб!C182</f>
        <v>О А О " КЗФ " </v>
      </c>
      <c r="B136" s="4"/>
      <c r="C136" s="4"/>
      <c r="D136" s="4">
        <f>раб!D182</f>
        <v>1660</v>
      </c>
      <c r="E136" s="4"/>
      <c r="F136" s="4"/>
      <c r="G136" s="4"/>
      <c r="H136" s="4"/>
      <c r="I136" s="4"/>
    </row>
    <row r="137" spans="1:9" ht="15">
      <c r="A137" s="4"/>
      <c r="B137" s="4"/>
      <c r="C137" s="4"/>
      <c r="D137" s="4"/>
      <c r="E137" s="4"/>
      <c r="F137" s="4" t="e">
        <f>раб!#REF!</f>
        <v>#REF!</v>
      </c>
      <c r="G137" s="4"/>
      <c r="I137" s="32" t="e">
        <f>раб!#REF!</f>
        <v>#REF!</v>
      </c>
    </row>
    <row r="138" spans="1:9" ht="15.75">
      <c r="A138" s="12" t="s">
        <v>614</v>
      </c>
      <c r="B138" s="13"/>
      <c r="C138" s="13"/>
      <c r="D138" s="13"/>
      <c r="E138" s="4"/>
      <c r="F138" s="4"/>
      <c r="G138" s="4"/>
      <c r="H138" s="4"/>
      <c r="I138" s="4"/>
    </row>
    <row r="139" spans="1:9" ht="15">
      <c r="A139" s="4"/>
      <c r="B139" s="4"/>
      <c r="C139" s="4"/>
      <c r="D139" s="4"/>
      <c r="E139" s="4"/>
      <c r="F139" s="13"/>
      <c r="G139" s="13"/>
      <c r="H139" s="13"/>
      <c r="I139" s="13"/>
    </row>
    <row r="140" spans="1:9" ht="15">
      <c r="A140" s="479" t="e">
        <f>раб!#REF!</f>
        <v>#REF!</v>
      </c>
      <c r="B140" s="479"/>
      <c r="C140" s="479"/>
      <c r="D140" s="4" t="e">
        <f>раб!#REF!</f>
        <v>#REF!</v>
      </c>
      <c r="E140" s="13"/>
      <c r="F140" s="4"/>
      <c r="G140" s="4"/>
      <c r="H140" s="4"/>
      <c r="I140" s="4"/>
    </row>
    <row r="141" spans="1:9" ht="15">
      <c r="A141" s="4"/>
      <c r="B141" s="4"/>
      <c r="C141" s="4"/>
      <c r="D141" s="4"/>
      <c r="E141" s="4"/>
      <c r="F141" s="479" t="str">
        <f>раб!C229</f>
        <v>С П К "Объедин."Уральская здравница"сан.Сосн. бор</v>
      </c>
      <c r="G141" s="479"/>
      <c r="H141" s="479"/>
      <c r="I141" s="24">
        <f>раб!D229</f>
        <v>23</v>
      </c>
    </row>
    <row r="142" spans="1:9" ht="15">
      <c r="A142" s="4" t="e">
        <f>раб!#REF!</f>
        <v>#REF!</v>
      </c>
      <c r="B142" s="4"/>
      <c r="C142" s="4"/>
      <c r="D142" s="4" t="e">
        <f>раб!#REF!</f>
        <v>#REF!</v>
      </c>
      <c r="E142" s="4"/>
      <c r="F142" s="4"/>
      <c r="G142" s="4"/>
      <c r="H142" s="4"/>
      <c r="I142" s="23"/>
    </row>
    <row r="143" spans="1:9" ht="15">
      <c r="A143" s="4"/>
      <c r="B143" s="13"/>
      <c r="C143" s="13"/>
      <c r="D143" s="13"/>
      <c r="E143" s="4"/>
      <c r="F143" s="479" t="e">
        <f>раб!#REF!</f>
        <v>#REF!</v>
      </c>
      <c r="G143" s="479"/>
      <c r="H143" s="479"/>
      <c r="I143" s="25" t="e">
        <f>раб!#REF!</f>
        <v>#REF!</v>
      </c>
    </row>
    <row r="144" spans="1:9" ht="15">
      <c r="A144" s="4" t="str">
        <f>раб!C234</f>
        <v>Котельная №1</v>
      </c>
      <c r="B144" s="13"/>
      <c r="C144" s="13"/>
      <c r="D144" s="31">
        <f>раб!D234</f>
        <v>341</v>
      </c>
      <c r="E144" s="4"/>
      <c r="F144" s="13"/>
      <c r="G144" s="13"/>
      <c r="H144" s="13"/>
      <c r="I144" s="13"/>
    </row>
    <row r="145" spans="1:9" ht="15">
      <c r="A145" s="4"/>
      <c r="B145" s="13"/>
      <c r="C145" s="13"/>
      <c r="D145" s="13"/>
      <c r="E145" s="4"/>
      <c r="F145" s="4" t="e">
        <f>раб!#REF!</f>
        <v>#REF!</v>
      </c>
      <c r="G145" s="13"/>
      <c r="H145" s="13"/>
      <c r="I145" s="24" t="e">
        <f>раб!#REF!</f>
        <v>#REF!</v>
      </c>
    </row>
    <row r="146" spans="1:9" ht="15">
      <c r="A146" s="4" t="e">
        <f>раб!#REF!</f>
        <v>#REF!</v>
      </c>
      <c r="B146" s="13"/>
      <c r="C146" s="13"/>
      <c r="D146" s="24" t="e">
        <f>раб!#REF!</f>
        <v>#REF!</v>
      </c>
      <c r="E146" s="4"/>
      <c r="F146" s="4"/>
      <c r="G146" s="13"/>
      <c r="H146" s="13"/>
      <c r="I146" s="23"/>
    </row>
    <row r="147" spans="1:9" ht="15">
      <c r="A147" s="4"/>
      <c r="B147" s="13"/>
      <c r="C147" s="13"/>
      <c r="D147" s="21"/>
      <c r="E147" s="4"/>
      <c r="F147" s="4" t="e">
        <f>раб!#REF!</f>
        <v>#REF!</v>
      </c>
      <c r="G147" s="4"/>
      <c r="H147" s="4"/>
      <c r="I147" s="24" t="e">
        <f>раб!#REF!</f>
        <v>#REF!</v>
      </c>
    </row>
    <row r="148" spans="1:9" ht="15">
      <c r="A148" s="4" t="e">
        <f>раб!#REF!</f>
        <v>#REF!</v>
      </c>
      <c r="B148" s="13"/>
      <c r="C148" s="13"/>
      <c r="D148" s="24" t="e">
        <f>раб!#REF!</f>
        <v>#REF!</v>
      </c>
      <c r="E148" s="4"/>
      <c r="F148" s="4"/>
      <c r="G148" s="4"/>
      <c r="H148" s="4"/>
      <c r="I148" s="24"/>
    </row>
    <row r="149" spans="1:9" ht="15">
      <c r="A149" s="4" t="e">
        <f>раб!#REF!</f>
        <v>#REF!</v>
      </c>
      <c r="B149" s="13"/>
      <c r="C149" s="13"/>
      <c r="D149" s="24" t="e">
        <f>раб!#REF!</f>
        <v>#REF!</v>
      </c>
      <c r="E149" s="4"/>
      <c r="F149" s="34" t="e">
        <f>раб!#REF!</f>
        <v>#REF!</v>
      </c>
      <c r="G149" s="13"/>
      <c r="H149" s="23"/>
      <c r="I149" s="25" t="e">
        <f>раб!#REF!</f>
        <v>#REF!</v>
      </c>
    </row>
    <row r="150" spans="1:9" ht="15">
      <c r="A150" s="4"/>
      <c r="B150" s="13"/>
      <c r="C150" s="13"/>
      <c r="D150" s="24"/>
      <c r="E150" s="4"/>
      <c r="F150" s="34" t="e">
        <f>раб!#REF!</f>
        <v>#REF!</v>
      </c>
      <c r="G150" s="13"/>
      <c r="H150" s="23"/>
      <c r="I150" s="25" t="e">
        <f>раб!#REF!</f>
        <v>#REF!</v>
      </c>
    </row>
    <row r="151" spans="1:9" ht="15">
      <c r="A151" s="4"/>
      <c r="B151" s="13"/>
      <c r="C151" s="13"/>
      <c r="D151" s="24"/>
      <c r="E151" s="4"/>
      <c r="F151" s="34"/>
      <c r="G151" s="13"/>
      <c r="H151" s="23"/>
      <c r="I151" s="25"/>
    </row>
    <row r="152" spans="1:9" ht="15.75">
      <c r="A152" s="7" t="s">
        <v>613</v>
      </c>
      <c r="B152" s="4"/>
      <c r="C152" s="4"/>
      <c r="D152" s="4"/>
      <c r="E152" s="4"/>
      <c r="F152" s="13" t="e">
        <f>раб!#REF!</f>
        <v>#REF!</v>
      </c>
      <c r="G152" s="13"/>
      <c r="H152" s="23"/>
      <c r="I152" s="25" t="e">
        <f>раб!#REF!</f>
        <v>#REF!</v>
      </c>
    </row>
    <row r="153" spans="1:9" ht="15">
      <c r="A153" s="479" t="str">
        <f>раб!C153</f>
        <v>ОГУП "Птицефабрика "Свердловская" зерносушилка</v>
      </c>
      <c r="B153" s="479"/>
      <c r="C153" s="479"/>
      <c r="D153" s="4">
        <f>раб!D153</f>
        <v>0</v>
      </c>
      <c r="E153" s="13"/>
      <c r="F153" s="4"/>
      <c r="G153" s="4"/>
      <c r="H153" s="4"/>
      <c r="I153" s="23"/>
    </row>
    <row r="154" spans="1:9" ht="15">
      <c r="A154" s="4" t="str">
        <f>раб!C157</f>
        <v>ООО "ЖКХ Сосновское"</v>
      </c>
      <c r="B154" s="4"/>
      <c r="C154" s="4"/>
      <c r="D154" s="32">
        <f>раб!D157</f>
        <v>63</v>
      </c>
      <c r="E154" s="4"/>
      <c r="F154" s="479" t="e">
        <f>раб!#REF!</f>
        <v>#REF!</v>
      </c>
      <c r="G154" s="479"/>
      <c r="H154" s="479"/>
      <c r="I154" s="24" t="e">
        <f>раб!#REF!</f>
        <v>#REF!</v>
      </c>
    </row>
    <row r="155" spans="1:9" ht="15">
      <c r="A155" s="4"/>
      <c r="B155" s="4"/>
      <c r="C155" s="4"/>
      <c r="D155" s="4"/>
      <c r="E155" s="4"/>
      <c r="F155" s="4"/>
      <c r="G155" s="4"/>
      <c r="H155" s="4"/>
      <c r="I155" s="23"/>
    </row>
    <row r="156" spans="1:9" ht="15.75">
      <c r="A156" s="12" t="s">
        <v>612</v>
      </c>
      <c r="B156" s="13"/>
      <c r="C156" s="13"/>
      <c r="D156" s="13"/>
      <c r="E156" s="4"/>
      <c r="F156" s="4"/>
      <c r="G156" s="4"/>
      <c r="H156" s="4"/>
      <c r="I156" s="23"/>
    </row>
    <row r="157" spans="1:11" ht="15">
      <c r="A157" s="4"/>
      <c r="B157" s="4"/>
      <c r="C157" s="4"/>
      <c r="D157" s="4"/>
      <c r="E157" s="4"/>
      <c r="F157" s="13"/>
      <c r="G157" s="13"/>
      <c r="H157" s="13"/>
      <c r="I157" s="13"/>
      <c r="K157" t="s">
        <v>606</v>
      </c>
    </row>
    <row r="158" spans="1:9" ht="15">
      <c r="A158" s="479" t="str">
        <f>раб!C165</f>
        <v>ООО "Исеть" Кислово </v>
      </c>
      <c r="B158" s="479"/>
      <c r="C158" s="479"/>
      <c r="D158" s="24">
        <f>раб!D165</f>
        <v>125</v>
      </c>
      <c r="E158" s="13"/>
      <c r="F158" s="4"/>
      <c r="G158" s="4"/>
      <c r="H158" s="4"/>
      <c r="I158" s="23"/>
    </row>
    <row r="159" spans="1:9" ht="15">
      <c r="A159" s="4"/>
      <c r="B159" s="4"/>
      <c r="C159" s="4"/>
      <c r="D159" s="4"/>
      <c r="E159" s="4"/>
      <c r="F159" s="479" t="e">
        <f>раб!#REF!</f>
        <v>#REF!</v>
      </c>
      <c r="G159" s="479"/>
      <c r="H159" s="479"/>
      <c r="I159" s="23" t="e">
        <f>раб!#REF!</f>
        <v>#REF!</v>
      </c>
    </row>
    <row r="160" spans="1:9" ht="15">
      <c r="A160" s="4" t="e">
        <f>раб!#REF!</f>
        <v>#REF!</v>
      </c>
      <c r="B160" s="4"/>
      <c r="C160" s="4"/>
      <c r="D160" s="24" t="e">
        <f>раб!#REF!</f>
        <v>#REF!</v>
      </c>
      <c r="E160" s="4"/>
      <c r="F160" s="4"/>
      <c r="G160" s="4"/>
      <c r="H160" s="4"/>
      <c r="I160" s="23"/>
    </row>
    <row r="161" spans="1:9" ht="15">
      <c r="A161" s="4"/>
      <c r="B161" s="4"/>
      <c r="C161" s="4"/>
      <c r="D161" s="4"/>
      <c r="E161" s="4"/>
      <c r="F161" s="479" t="e">
        <f>раб!#REF!</f>
        <v>#REF!</v>
      </c>
      <c r="G161" s="479"/>
      <c r="H161" s="479"/>
      <c r="I161" s="23" t="e">
        <f>раб!#REF!</f>
        <v>#REF!</v>
      </c>
    </row>
    <row r="162" spans="1:9" ht="15.75">
      <c r="A162" s="12" t="s">
        <v>611</v>
      </c>
      <c r="B162" s="13"/>
      <c r="C162" s="13"/>
      <c r="D162" s="13"/>
      <c r="E162" s="4"/>
      <c r="F162" s="20"/>
      <c r="G162" s="20"/>
      <c r="H162" s="20"/>
      <c r="I162" s="23"/>
    </row>
    <row r="163" spans="1:9" ht="15">
      <c r="A163" s="4"/>
      <c r="B163" s="4"/>
      <c r="C163" s="4"/>
      <c r="D163" s="4"/>
      <c r="E163" s="4"/>
      <c r="F163" s="13"/>
      <c r="G163" s="13"/>
      <c r="H163" s="13"/>
      <c r="I163" s="13"/>
    </row>
    <row r="164" spans="1:9" ht="15">
      <c r="A164" s="479" t="e">
        <f>раб!#REF!</f>
        <v>#REF!</v>
      </c>
      <c r="B164" s="479"/>
      <c r="C164" s="479"/>
      <c r="D164" s="4" t="e">
        <f>раб!#REF!</f>
        <v>#REF!</v>
      </c>
      <c r="E164" s="13"/>
      <c r="F164" s="4"/>
      <c r="G164" s="4"/>
      <c r="H164" s="4"/>
      <c r="I164" s="23"/>
    </row>
    <row r="165" spans="1:9" ht="15">
      <c r="A165" s="4"/>
      <c r="B165" s="4"/>
      <c r="C165" s="4"/>
      <c r="D165" s="4"/>
      <c r="E165" s="4"/>
      <c r="F165" s="479"/>
      <c r="G165" s="479"/>
      <c r="H165" s="479"/>
      <c r="I165" s="23"/>
    </row>
    <row r="166" spans="1:9" ht="15">
      <c r="A166" s="4"/>
      <c r="B166" s="4"/>
      <c r="C166" s="4"/>
      <c r="D166" s="4"/>
      <c r="E166" s="4"/>
      <c r="F166" s="4"/>
      <c r="G166" s="4"/>
      <c r="H166" s="4"/>
      <c r="I166" s="23"/>
    </row>
    <row r="167" spans="1:9" ht="15.75">
      <c r="A167" s="12" t="s">
        <v>277</v>
      </c>
      <c r="B167" s="4"/>
      <c r="C167" s="4"/>
      <c r="D167" s="4"/>
      <c r="E167" s="4"/>
      <c r="F167" s="4"/>
      <c r="G167" s="4"/>
      <c r="H167" s="4"/>
      <c r="I167" s="4"/>
    </row>
    <row r="168" spans="1:9" ht="15">
      <c r="A168" s="4" t="str">
        <f>раб!C502</f>
        <v>С Х К "Объедин."Уральская здравница"</v>
      </c>
      <c r="B168" s="4"/>
      <c r="C168" s="4"/>
      <c r="D168" s="32">
        <f>раб!D502</f>
        <v>19</v>
      </c>
      <c r="E168" s="4"/>
      <c r="F168" s="4"/>
      <c r="G168" s="4"/>
      <c r="H168" s="4"/>
      <c r="I168" s="4"/>
    </row>
    <row r="169" spans="1:9" ht="15">
      <c r="A169" s="4"/>
      <c r="B169" s="4"/>
      <c r="C169" s="4"/>
      <c r="D169" s="4"/>
      <c r="E169" s="4"/>
      <c r="F169" s="4"/>
      <c r="G169" s="4"/>
      <c r="H169" s="4"/>
      <c r="I169" s="4"/>
    </row>
    <row r="170" spans="1:9" ht="15">
      <c r="A170" s="4"/>
      <c r="B170" s="4"/>
      <c r="C170" s="4"/>
      <c r="D170" s="4"/>
      <c r="E170" s="4"/>
      <c r="F170" s="4"/>
      <c r="G170" s="4"/>
      <c r="H170" s="4"/>
      <c r="I170" s="4"/>
    </row>
    <row r="171" spans="1:9" ht="15.75">
      <c r="A171" s="4"/>
      <c r="B171" s="7" t="s">
        <v>584</v>
      </c>
      <c r="C171" s="4"/>
      <c r="D171" s="4"/>
      <c r="E171" s="4"/>
      <c r="F171" s="4"/>
      <c r="G171" s="4"/>
      <c r="H171" s="4"/>
      <c r="I171" s="4"/>
    </row>
    <row r="172" spans="5:9" ht="15">
      <c r="E172" s="4"/>
      <c r="F172" s="15" t="e">
        <f>F92+F118+F132+D136+I137+D140+I141+D142+I143+D144+D148+D149+I149+I145+I147+D146+D153+I154+D158+I159+D160+D164+I165+D167+I161+I150+I152+D168+D154</f>
        <v>#REF!</v>
      </c>
      <c r="G172" s="4"/>
      <c r="H172" s="4"/>
      <c r="I172" s="4"/>
    </row>
    <row r="173" ht="15">
      <c r="E173" s="4"/>
    </row>
  </sheetData>
  <sheetProtection/>
  <mergeCells count="81">
    <mergeCell ref="A101:C101"/>
    <mergeCell ref="A102:C102"/>
    <mergeCell ref="F104:H104"/>
    <mergeCell ref="A107:C107"/>
    <mergeCell ref="A99:C99"/>
    <mergeCell ref="A100:C100"/>
    <mergeCell ref="B48:D48"/>
    <mergeCell ref="B51:D51"/>
    <mergeCell ref="B49:D49"/>
    <mergeCell ref="B50:D50"/>
    <mergeCell ref="A95:C95"/>
    <mergeCell ref="A79:C79"/>
    <mergeCell ref="A80:C80"/>
    <mergeCell ref="A81:C81"/>
    <mergeCell ref="F79:H79"/>
    <mergeCell ref="F80:H80"/>
    <mergeCell ref="A24:I24"/>
    <mergeCell ref="A38:H38"/>
    <mergeCell ref="F63:G63"/>
    <mergeCell ref="F66:H66"/>
    <mergeCell ref="B47:D47"/>
    <mergeCell ref="F77:H77"/>
    <mergeCell ref="F78:H78"/>
    <mergeCell ref="F73:H73"/>
    <mergeCell ref="A3:I5"/>
    <mergeCell ref="F108:H108"/>
    <mergeCell ref="F81:H81"/>
    <mergeCell ref="F96:H96"/>
    <mergeCell ref="F97:H97"/>
    <mergeCell ref="F84:H84"/>
    <mergeCell ref="F83:H83"/>
    <mergeCell ref="A103:C103"/>
    <mergeCell ref="F101:H101"/>
    <mergeCell ref="F102:H102"/>
    <mergeCell ref="F98:H98"/>
    <mergeCell ref="F100:H100"/>
    <mergeCell ref="A158:C158"/>
    <mergeCell ref="F159:H159"/>
    <mergeCell ref="F161:H161"/>
    <mergeCell ref="A164:C164"/>
    <mergeCell ref="A98:C98"/>
    <mergeCell ref="A108:C108"/>
    <mergeCell ref="A105:C105"/>
    <mergeCell ref="A104:C104"/>
    <mergeCell ref="F165:H165"/>
    <mergeCell ref="F141:H141"/>
    <mergeCell ref="F143:H143"/>
    <mergeCell ref="F103:H103"/>
    <mergeCell ref="F105:H105"/>
    <mergeCell ref="F121:H121"/>
    <mergeCell ref="F109:H109"/>
    <mergeCell ref="A153:C153"/>
    <mergeCell ref="F154:H154"/>
    <mergeCell ref="B43:D43"/>
    <mergeCell ref="B44:D44"/>
    <mergeCell ref="B45:D45"/>
    <mergeCell ref="B46:D46"/>
    <mergeCell ref="F76:H76"/>
    <mergeCell ref="F67:G67"/>
    <mergeCell ref="B64:C64"/>
    <mergeCell ref="A135:D135"/>
    <mergeCell ref="A140:C140"/>
    <mergeCell ref="D63:E63"/>
    <mergeCell ref="A73:C73"/>
    <mergeCell ref="A74:C74"/>
    <mergeCell ref="A75:C75"/>
    <mergeCell ref="D64:E64"/>
    <mergeCell ref="D65:E65"/>
    <mergeCell ref="A82:C82"/>
    <mergeCell ref="A84:C84"/>
    <mergeCell ref="A76:C76"/>
    <mergeCell ref="F74:H74"/>
    <mergeCell ref="D67:E67"/>
    <mergeCell ref="A97:C97"/>
    <mergeCell ref="F75:H75"/>
    <mergeCell ref="A96:C96"/>
    <mergeCell ref="A78:C78"/>
    <mergeCell ref="A77:C77"/>
    <mergeCell ref="B67:C67"/>
    <mergeCell ref="A83:C83"/>
    <mergeCell ref="F82:H82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5.375" style="0" customWidth="1"/>
  </cols>
  <sheetData>
    <row r="1" spans="1:2" ht="12.75">
      <c r="A1" s="1" t="s">
        <v>1234</v>
      </c>
      <c r="B1" t="s">
        <v>802</v>
      </c>
    </row>
    <row r="2" spans="1:2" ht="12.75">
      <c r="A2" t="s">
        <v>1235</v>
      </c>
      <c r="B2" s="6">
        <f>раб!D144</f>
        <v>4.62</v>
      </c>
    </row>
    <row r="3" ht="12.75">
      <c r="A3" s="1" t="s">
        <v>804</v>
      </c>
    </row>
    <row r="4" spans="1:2" ht="12.75">
      <c r="A4" t="s">
        <v>1235</v>
      </c>
      <c r="B4">
        <f>раб!D191</f>
        <v>0.383</v>
      </c>
    </row>
    <row r="5" ht="12.75">
      <c r="A5" s="1" t="s">
        <v>617</v>
      </c>
    </row>
    <row r="6" spans="1:2" ht="12.75">
      <c r="A6" t="s">
        <v>1235</v>
      </c>
      <c r="B6">
        <f>раб!D252</f>
        <v>0.991</v>
      </c>
    </row>
    <row r="7" ht="12.75">
      <c r="A7" s="1" t="s">
        <v>810</v>
      </c>
    </row>
    <row r="8" spans="1:2" ht="12.75">
      <c r="A8" t="s">
        <v>1235</v>
      </c>
      <c r="B8">
        <f>раб!D474</f>
        <v>0.981</v>
      </c>
    </row>
    <row r="9" ht="12.75">
      <c r="A9" s="1" t="s">
        <v>909</v>
      </c>
    </row>
    <row r="10" spans="1:2" ht="12.75">
      <c r="A10" t="s">
        <v>1235</v>
      </c>
      <c r="B10">
        <f>раб!D350</f>
        <v>1.876</v>
      </c>
    </row>
    <row r="11" ht="12.75">
      <c r="A11" s="1" t="s">
        <v>618</v>
      </c>
    </row>
    <row r="12" spans="1:2" ht="12.75">
      <c r="A12" t="s">
        <v>1235</v>
      </c>
      <c r="B12">
        <f>раб!D635</f>
        <v>1.253</v>
      </c>
    </row>
    <row r="14" spans="1:2" ht="12.75">
      <c r="A14" s="1" t="s">
        <v>1236</v>
      </c>
      <c r="B14">
        <f>SUM(B2:B12)</f>
        <v>10.104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63"/>
  <sheetViews>
    <sheetView view="pageBreakPreview" zoomScale="60" zoomScaleNormal="75" zoomScalePageLayoutView="0" workbookViewId="0" topLeftCell="A19">
      <selection activeCell="A1" sqref="A1"/>
    </sheetView>
  </sheetViews>
  <sheetFormatPr defaultColWidth="9.00390625" defaultRowHeight="12.75"/>
  <cols>
    <col min="6" max="6" width="14.125" style="0" customWidth="1"/>
    <col min="7" max="7" width="13.75390625" style="0" customWidth="1"/>
    <col min="9" max="9" width="16.75390625" style="0" customWidth="1"/>
    <col min="10" max="10" width="16.75390625" style="0" bestFit="1" customWidth="1"/>
    <col min="11" max="11" width="23.00390625" style="0" customWidth="1"/>
  </cols>
  <sheetData>
    <row r="1" ht="12.75">
      <c r="I1" t="s">
        <v>735</v>
      </c>
    </row>
    <row r="2" ht="18">
      <c r="E2" s="3" t="s">
        <v>737</v>
      </c>
    </row>
    <row r="3" spans="2:7" ht="18">
      <c r="B3" s="3" t="s">
        <v>1213</v>
      </c>
      <c r="C3" s="3"/>
      <c r="D3" s="2"/>
      <c r="E3" s="2"/>
      <c r="F3" s="2"/>
      <c r="G3" s="2"/>
    </row>
    <row r="4" spans="2:7" ht="18">
      <c r="B4" s="3" t="s">
        <v>738</v>
      </c>
      <c r="C4" s="3"/>
      <c r="D4" s="2"/>
      <c r="E4" s="2"/>
      <c r="F4" s="2"/>
      <c r="G4" s="2"/>
    </row>
    <row r="5" spans="2:7" ht="18">
      <c r="B5" s="2"/>
      <c r="C5" s="2"/>
      <c r="D5" s="2"/>
      <c r="E5" s="2"/>
      <c r="F5" s="2"/>
      <c r="G5" s="2"/>
    </row>
    <row r="7" spans="1:10" ht="18">
      <c r="A7" s="8"/>
      <c r="B7" s="8"/>
      <c r="C7" s="8"/>
      <c r="D7" s="8"/>
      <c r="E7" s="8"/>
      <c r="F7" s="8"/>
      <c r="G7" s="8"/>
      <c r="H7" s="26" t="s">
        <v>1056</v>
      </c>
      <c r="J7" s="26"/>
    </row>
    <row r="8" spans="8:10" ht="15.75">
      <c r="H8" s="7"/>
      <c r="I8" s="7"/>
      <c r="J8" s="7"/>
    </row>
    <row r="10" spans="1:10" ht="18">
      <c r="A10" s="2" t="s">
        <v>271</v>
      </c>
      <c r="B10" s="2" t="s">
        <v>1214</v>
      </c>
      <c r="C10" s="2"/>
      <c r="D10" s="2"/>
      <c r="E10" s="2"/>
      <c r="F10" s="2"/>
      <c r="G10" s="2"/>
      <c r="H10" s="2"/>
      <c r="I10" s="2"/>
      <c r="J10" s="2"/>
    </row>
    <row r="11" spans="1:10" ht="15">
      <c r="A11" s="4"/>
      <c r="B11" s="4"/>
      <c r="C11" s="4"/>
      <c r="D11" s="4"/>
      <c r="E11" s="4"/>
      <c r="F11" s="4"/>
      <c r="G11" s="4"/>
      <c r="H11" s="4"/>
      <c r="I11" s="4"/>
      <c r="J11" s="4"/>
    </row>
    <row r="12" spans="1:10" ht="18">
      <c r="A12" s="2" t="s">
        <v>272</v>
      </c>
      <c r="B12" s="2"/>
      <c r="C12" s="2"/>
      <c r="D12" s="2"/>
      <c r="E12" s="2"/>
      <c r="F12" s="2"/>
      <c r="G12" s="2"/>
      <c r="H12" s="2"/>
      <c r="I12" s="2"/>
      <c r="J12" s="2"/>
    </row>
    <row r="13" spans="1:10" ht="18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ht="18">
      <c r="A14" s="2" t="s">
        <v>1057</v>
      </c>
      <c r="B14" s="2"/>
      <c r="C14" s="2"/>
      <c r="D14" s="2"/>
      <c r="E14" s="2"/>
      <c r="F14" s="2"/>
      <c r="G14" s="2"/>
      <c r="H14" s="2"/>
      <c r="I14" s="2"/>
      <c r="J14" s="2"/>
    </row>
    <row r="15" spans="1:10" ht="18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ht="18">
      <c r="A16" s="2" t="s">
        <v>273</v>
      </c>
      <c r="B16" s="2"/>
      <c r="C16" s="2"/>
      <c r="D16" s="2"/>
      <c r="E16" s="2"/>
      <c r="F16" s="2"/>
      <c r="G16" s="2"/>
      <c r="H16" s="2"/>
      <c r="I16" s="2"/>
      <c r="J16" s="2"/>
    </row>
    <row r="17" spans="1:10" ht="18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18">
      <c r="A18" s="2" t="s">
        <v>1058</v>
      </c>
      <c r="B18" s="2"/>
      <c r="C18" s="2"/>
      <c r="D18" s="2"/>
      <c r="E18" s="2"/>
      <c r="F18" s="2"/>
      <c r="G18" s="2"/>
      <c r="H18" s="2"/>
      <c r="I18" s="94"/>
      <c r="J18" s="2" t="s">
        <v>570</v>
      </c>
    </row>
    <row r="19" spans="1:10" ht="18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8">
      <c r="A20" s="26" t="s">
        <v>1307</v>
      </c>
      <c r="B20" s="26"/>
      <c r="C20" s="26"/>
      <c r="D20" s="26"/>
      <c r="E20" s="26"/>
      <c r="F20" s="26"/>
      <c r="G20" s="26"/>
      <c r="H20" s="26"/>
      <c r="I20" s="26"/>
      <c r="J20" s="26"/>
    </row>
    <row r="21" spans="1:10" ht="18">
      <c r="A21" s="26"/>
      <c r="B21" s="26"/>
      <c r="C21" s="26"/>
      <c r="D21" s="26"/>
      <c r="E21" s="26"/>
      <c r="F21" s="26"/>
      <c r="G21" s="26"/>
      <c r="H21" s="26"/>
      <c r="I21" s="26"/>
      <c r="J21" s="26"/>
    </row>
    <row r="22" spans="1:10" ht="18">
      <c r="A22" s="26" t="s">
        <v>1059</v>
      </c>
      <c r="B22" s="2"/>
      <c r="C22" s="2"/>
      <c r="D22" s="2"/>
      <c r="E22" s="2"/>
      <c r="F22" s="2"/>
      <c r="G22" s="2"/>
      <c r="H22" s="2"/>
      <c r="I22" s="2"/>
      <c r="J22" s="2"/>
    </row>
    <row r="23" spans="1:10" ht="18">
      <c r="A23" s="26"/>
      <c r="B23" s="2"/>
      <c r="C23" s="2"/>
      <c r="D23" s="2"/>
      <c r="E23" s="2"/>
      <c r="F23" s="2"/>
      <c r="G23" s="2"/>
      <c r="H23" s="2"/>
      <c r="I23" s="2"/>
      <c r="J23" s="2"/>
    </row>
    <row r="24" spans="1:10" ht="18">
      <c r="A24" s="2" t="s">
        <v>276</v>
      </c>
      <c r="B24" s="2"/>
      <c r="C24" s="2"/>
      <c r="D24" s="2"/>
      <c r="E24" s="2"/>
      <c r="F24" s="2"/>
      <c r="G24" s="2"/>
      <c r="H24" s="2"/>
      <c r="I24" s="2"/>
      <c r="J24" s="2"/>
    </row>
    <row r="25" spans="1:10" ht="18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1" ht="18">
      <c r="A26" s="2" t="s">
        <v>1062</v>
      </c>
      <c r="B26" s="2"/>
      <c r="C26" s="2"/>
      <c r="D26" s="2"/>
      <c r="E26" s="2"/>
      <c r="F26" s="2"/>
      <c r="G26" s="2"/>
      <c r="H26" s="2"/>
      <c r="I26" s="2"/>
      <c r="J26" s="94"/>
      <c r="K26" s="4" t="s">
        <v>570</v>
      </c>
    </row>
    <row r="28" ht="18">
      <c r="A28" s="2" t="s">
        <v>507</v>
      </c>
    </row>
    <row r="30" s="2" customFormat="1" ht="18">
      <c r="A30" s="2" t="s">
        <v>508</v>
      </c>
    </row>
    <row r="31" s="2" customFormat="1" ht="18"/>
    <row r="32" s="2" customFormat="1" ht="18">
      <c r="A32" s="2" t="s">
        <v>1220</v>
      </c>
    </row>
    <row r="33" s="2" customFormat="1" ht="18"/>
    <row r="34" s="2" customFormat="1" ht="18">
      <c r="A34" s="2" t="s">
        <v>513</v>
      </c>
    </row>
    <row r="35" s="2" customFormat="1" ht="18"/>
    <row r="36" spans="1:11" s="2" customFormat="1" ht="18">
      <c r="A36" s="488" t="s">
        <v>1308</v>
      </c>
      <c r="B36" s="488"/>
      <c r="C36" s="488"/>
      <c r="D36" s="488"/>
      <c r="E36" s="488"/>
      <c r="F36" s="488"/>
      <c r="G36" s="488"/>
      <c r="H36" s="488"/>
      <c r="I36" s="488"/>
      <c r="J36" s="488"/>
      <c r="K36" s="488"/>
    </row>
    <row r="37" spans="1:11" s="2" customFormat="1" ht="18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</row>
    <row r="38" spans="1:11" s="2" customFormat="1" ht="18">
      <c r="A38" s="488" t="s">
        <v>1066</v>
      </c>
      <c r="B38" s="488"/>
      <c r="C38" s="488"/>
      <c r="D38" s="488"/>
      <c r="E38" s="488"/>
      <c r="F38" s="488"/>
      <c r="G38" s="488"/>
      <c r="H38" s="488"/>
      <c r="I38" s="488"/>
      <c r="J38" s="488"/>
      <c r="K38" s="488"/>
    </row>
    <row r="39" spans="1:11" s="2" customFormat="1" ht="18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</row>
    <row r="40" spans="1:11" s="2" customFormat="1" ht="18">
      <c r="A40" s="488" t="s">
        <v>514</v>
      </c>
      <c r="B40" s="488"/>
      <c r="C40" s="488"/>
      <c r="D40" s="488"/>
      <c r="E40" s="488"/>
      <c r="F40" s="488"/>
      <c r="G40" s="488"/>
      <c r="H40" s="488"/>
      <c r="I40" s="488"/>
      <c r="J40" s="488"/>
      <c r="K40" s="488"/>
    </row>
    <row r="41" spans="1:11" s="2" customFormat="1" ht="18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</row>
    <row r="42" spans="1:11" s="2" customFormat="1" ht="18">
      <c r="A42" s="488" t="s">
        <v>1221</v>
      </c>
      <c r="B42" s="488"/>
      <c r="C42" s="488"/>
      <c r="D42" s="488"/>
      <c r="E42" s="488"/>
      <c r="F42" s="488"/>
      <c r="G42" s="488"/>
      <c r="H42" s="488"/>
      <c r="I42" s="488"/>
      <c r="J42" s="488"/>
      <c r="K42" s="488"/>
    </row>
    <row r="43" spans="1:11" s="2" customFormat="1" ht="18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</row>
    <row r="44" spans="1:11" s="2" customFormat="1" ht="18">
      <c r="A44" s="488" t="s">
        <v>515</v>
      </c>
      <c r="B44" s="488"/>
      <c r="C44" s="488"/>
      <c r="D44" s="488"/>
      <c r="E44" s="488"/>
      <c r="F44" s="488"/>
      <c r="G44" s="488"/>
      <c r="H44" s="488"/>
      <c r="I44" s="488"/>
      <c r="J44" s="488"/>
      <c r="K44" s="488"/>
    </row>
    <row r="45" spans="1:11" s="2" customFormat="1" ht="18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</row>
    <row r="46" spans="1:11" s="2" customFormat="1" ht="18">
      <c r="A46" s="488" t="s">
        <v>516</v>
      </c>
      <c r="B46" s="488"/>
      <c r="C46" s="488"/>
      <c r="D46" s="488"/>
      <c r="E46" s="488"/>
      <c r="F46" s="488"/>
      <c r="G46" s="488"/>
      <c r="H46" s="488"/>
      <c r="I46" s="488"/>
      <c r="J46" s="488"/>
      <c r="K46" s="488"/>
    </row>
    <row r="47" spans="1:11" s="2" customFormat="1" ht="18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</row>
    <row r="48" spans="1:11" s="2" customFormat="1" ht="18">
      <c r="A48" s="488" t="s">
        <v>517</v>
      </c>
      <c r="B48" s="488"/>
      <c r="C48" s="488"/>
      <c r="D48" s="488"/>
      <c r="E48" s="488"/>
      <c r="F48" s="488"/>
      <c r="G48" s="488"/>
      <c r="H48" s="488"/>
      <c r="I48" s="488"/>
      <c r="J48" s="488"/>
      <c r="K48" s="488"/>
    </row>
    <row r="49" spans="1:10" ht="20.25">
      <c r="A49" s="8"/>
      <c r="B49" s="33" t="s">
        <v>546</v>
      </c>
      <c r="C49" s="26"/>
      <c r="D49" s="26"/>
      <c r="E49" s="26"/>
      <c r="F49" s="30"/>
      <c r="G49" s="33">
        <f>SUM(G51+G55+G53)</f>
        <v>1557</v>
      </c>
      <c r="H49" s="26"/>
      <c r="I49" s="26" t="s">
        <v>570</v>
      </c>
      <c r="J49" s="26"/>
    </row>
    <row r="50" spans="1:10" ht="18">
      <c r="A50" s="8"/>
      <c r="B50" s="26"/>
      <c r="C50" s="26"/>
      <c r="D50" s="26"/>
      <c r="E50" s="26"/>
      <c r="F50" s="26"/>
      <c r="G50" s="26"/>
      <c r="H50" s="26"/>
      <c r="I50" s="26"/>
      <c r="J50" s="26"/>
    </row>
    <row r="51" spans="1:10" ht="18">
      <c r="A51" s="8"/>
      <c r="B51" s="30" t="s">
        <v>1325</v>
      </c>
      <c r="C51" s="26"/>
      <c r="D51" s="26"/>
      <c r="E51" s="26"/>
      <c r="F51" s="26"/>
      <c r="G51" s="30">
        <v>1548.972</v>
      </c>
      <c r="H51" s="26"/>
      <c r="I51" s="26" t="s">
        <v>569</v>
      </c>
      <c r="J51" s="26"/>
    </row>
    <row r="52" spans="1:10" ht="18">
      <c r="A52" s="8"/>
      <c r="B52" s="30"/>
      <c r="C52" s="26"/>
      <c r="D52" s="26"/>
      <c r="E52" s="26"/>
      <c r="F52" s="26"/>
      <c r="G52" s="30"/>
      <c r="H52" s="26"/>
      <c r="I52" s="26"/>
      <c r="J52" s="26"/>
    </row>
    <row r="53" spans="1:10" ht="18">
      <c r="A53" s="8"/>
      <c r="B53" s="26"/>
      <c r="C53" s="26"/>
      <c r="D53" s="26"/>
      <c r="E53" s="26"/>
      <c r="F53" s="26"/>
      <c r="G53" s="26"/>
      <c r="H53" s="26"/>
      <c r="I53" s="26"/>
      <c r="J53" s="26"/>
    </row>
    <row r="54" spans="1:10" ht="18">
      <c r="A54" s="8"/>
      <c r="B54" s="26"/>
      <c r="C54" s="26"/>
      <c r="D54" s="26"/>
      <c r="E54" s="26"/>
      <c r="F54" s="26"/>
      <c r="G54" s="26"/>
      <c r="H54" s="26"/>
      <c r="I54" s="26"/>
      <c r="J54" s="26"/>
    </row>
    <row r="55" spans="1:10" ht="18">
      <c r="A55" s="8"/>
      <c r="B55" s="30" t="s">
        <v>1324</v>
      </c>
      <c r="C55" s="26"/>
      <c r="D55" s="26"/>
      <c r="E55" s="26"/>
      <c r="F55" s="26"/>
      <c r="G55" s="30">
        <v>8.028</v>
      </c>
      <c r="H55" s="26"/>
      <c r="I55" s="26" t="s">
        <v>570</v>
      </c>
      <c r="J55" s="26"/>
    </row>
    <row r="56" spans="1:10" ht="18">
      <c r="A56" s="8"/>
      <c r="B56" s="26"/>
      <c r="C56" s="26"/>
      <c r="D56" s="26"/>
      <c r="E56" s="26"/>
      <c r="F56" s="26"/>
      <c r="G56" s="26"/>
      <c r="H56" s="26"/>
      <c r="I56" s="26"/>
      <c r="J56" s="26"/>
    </row>
    <row r="57" spans="1:10" ht="18">
      <c r="A57" s="8"/>
      <c r="B57" s="26" t="s">
        <v>736</v>
      </c>
      <c r="C57" s="26"/>
      <c r="D57" s="26"/>
      <c r="E57" s="26"/>
      <c r="F57" s="26"/>
      <c r="G57" s="26">
        <v>7969</v>
      </c>
      <c r="H57" s="26"/>
      <c r="I57" s="26" t="s">
        <v>571</v>
      </c>
      <c r="J57" s="26"/>
    </row>
    <row r="58" spans="1:10" ht="18">
      <c r="A58" s="8"/>
      <c r="B58" s="26"/>
      <c r="C58" s="26"/>
      <c r="D58" s="26"/>
      <c r="E58" s="26"/>
      <c r="F58" s="26"/>
      <c r="G58" s="26"/>
      <c r="H58" s="26"/>
      <c r="I58" s="26"/>
      <c r="J58" s="26"/>
    </row>
    <row r="59" spans="2:10" ht="18">
      <c r="B59" s="2"/>
      <c r="C59" s="2"/>
      <c r="D59" s="2"/>
      <c r="E59" s="2"/>
      <c r="F59" s="2"/>
      <c r="G59" s="2"/>
      <c r="H59" s="2"/>
      <c r="I59" s="2"/>
      <c r="J59" s="2"/>
    </row>
    <row r="60" spans="2:10" ht="18">
      <c r="B60" s="2" t="s">
        <v>143</v>
      </c>
      <c r="C60" s="2"/>
      <c r="D60" s="2"/>
      <c r="E60" s="2"/>
      <c r="F60" s="2"/>
      <c r="G60" s="2"/>
      <c r="H60" s="2" t="s">
        <v>144</v>
      </c>
      <c r="I60" s="2"/>
      <c r="J60" s="2"/>
    </row>
    <row r="61" spans="2:10" ht="18">
      <c r="B61" s="2"/>
      <c r="C61" s="2"/>
      <c r="D61" s="2"/>
      <c r="E61" s="2"/>
      <c r="F61" s="2"/>
      <c r="G61" s="2"/>
      <c r="H61" s="2"/>
      <c r="I61" s="2"/>
      <c r="J61" s="2"/>
    </row>
    <row r="62" spans="2:10" ht="18">
      <c r="B62" s="2" t="s">
        <v>568</v>
      </c>
      <c r="C62" s="2"/>
      <c r="D62" s="2"/>
      <c r="E62" s="2"/>
      <c r="F62" s="2"/>
      <c r="G62" s="2"/>
      <c r="H62" s="2" t="s">
        <v>568</v>
      </c>
      <c r="I62" s="2"/>
      <c r="J62" s="2"/>
    </row>
    <row r="63" spans="2:10" ht="18">
      <c r="B63" s="2"/>
      <c r="C63" s="2"/>
      <c r="D63" s="2"/>
      <c r="E63" s="2"/>
      <c r="F63" s="2"/>
      <c r="G63" s="2"/>
      <c r="H63" s="2"/>
      <c r="I63" s="2"/>
      <c r="J63" s="2"/>
    </row>
  </sheetData>
  <sheetProtection/>
  <mergeCells count="7">
    <mergeCell ref="A36:K36"/>
    <mergeCell ref="A38:K38"/>
    <mergeCell ref="A48:K48"/>
    <mergeCell ref="A40:K40"/>
    <mergeCell ref="A42:K42"/>
    <mergeCell ref="A44:K44"/>
    <mergeCell ref="A46:K4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ГАЗЭКС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Korowin</dc:creator>
  <cp:keywords/>
  <dc:description/>
  <cp:lastModifiedBy>Катя</cp:lastModifiedBy>
  <cp:lastPrinted>2016-05-17T10:22:46Z</cp:lastPrinted>
  <dcterms:created xsi:type="dcterms:W3CDTF">1999-03-26T04:17:41Z</dcterms:created>
  <dcterms:modified xsi:type="dcterms:W3CDTF">2016-06-06T04:17:47Z</dcterms:modified>
  <cp:category/>
  <cp:version/>
  <cp:contentType/>
  <cp:contentStatus/>
</cp:coreProperties>
</file>